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20.0.20\op\NPZP-2022-000003-VZ Por. v oblasti ES se zar. výs. (EPC) 2022\Výroba\0_EPC\MT06\2. Nabídky\žádost o vysvětlení\"/>
    </mc:Choice>
  </mc:AlternateContent>
  <xr:revisionPtr revIDLastSave="0" documentId="13_ncr:1_{AA902879-747B-4506-94E8-BC1DA435A2C6}" xr6:coauthVersionLast="47" xr6:coauthVersionMax="47" xr10:uidLastSave="{00000000-0000-0000-0000-000000000000}"/>
  <bookViews>
    <workbookView xWindow="-120" yWindow="-120" windowWidth="29040" windowHeight="15720" xr2:uid="{45816C75-2528-4017-8B40-704B58F0605F}"/>
  </bookViews>
  <sheets>
    <sheet name="List2" sheetId="2" r:id="rId1"/>
  </sheets>
  <externalReferences>
    <externalReference r:id="rId2"/>
  </externalReferences>
  <definedNames>
    <definedName name="roky">[1]Databaze!$AJ$2760:$AJ$2780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63" i="2" l="1"/>
  <c r="AN63" i="2"/>
  <c r="AN64" i="2" s="1"/>
  <c r="AL63" i="2"/>
  <c r="AK63" i="2"/>
  <c r="AI63" i="2"/>
  <c r="AH63" i="2"/>
  <c r="AM62" i="2"/>
  <c r="AJ62" i="2"/>
  <c r="AG62" i="2"/>
  <c r="AM61" i="2"/>
  <c r="AJ61" i="2"/>
  <c r="AG61" i="2"/>
  <c r="AM60" i="2"/>
  <c r="AJ60" i="2"/>
  <c r="AG60" i="2"/>
  <c r="AM59" i="2"/>
  <c r="AJ59" i="2"/>
  <c r="AG59" i="2"/>
  <c r="AM58" i="2"/>
  <c r="AJ58" i="2"/>
  <c r="AG58" i="2"/>
  <c r="AM57" i="2"/>
  <c r="AJ57" i="2"/>
  <c r="AG57" i="2"/>
  <c r="AM56" i="2"/>
  <c r="AJ56" i="2"/>
  <c r="AG56" i="2"/>
  <c r="AM55" i="2"/>
  <c r="AJ55" i="2"/>
  <c r="AG55" i="2"/>
  <c r="AM54" i="2"/>
  <c r="AJ54" i="2"/>
  <c r="AG54" i="2"/>
  <c r="AM53" i="2"/>
  <c r="AJ53" i="2"/>
  <c r="AG53" i="2"/>
  <c r="AM52" i="2"/>
  <c r="AJ52" i="2"/>
  <c r="AG52" i="2"/>
  <c r="AM51" i="2"/>
  <c r="AJ51" i="2"/>
  <c r="AG51" i="2"/>
  <c r="AN50" i="2"/>
  <c r="AK50" i="2"/>
  <c r="AH50" i="2"/>
  <c r="AF49" i="2"/>
  <c r="Z63" i="2"/>
  <c r="Z64" i="2" s="1"/>
  <c r="W63" i="2"/>
  <c r="U63" i="2"/>
  <c r="T63" i="2"/>
  <c r="Y62" i="2"/>
  <c r="V62" i="2"/>
  <c r="S62" i="2"/>
  <c r="Y61" i="2"/>
  <c r="V61" i="2"/>
  <c r="S61" i="2"/>
  <c r="Y60" i="2"/>
  <c r="V60" i="2"/>
  <c r="S60" i="2"/>
  <c r="Y59" i="2"/>
  <c r="V59" i="2"/>
  <c r="S59" i="2"/>
  <c r="Y58" i="2"/>
  <c r="V58" i="2"/>
  <c r="S58" i="2"/>
  <c r="Y57" i="2"/>
  <c r="V57" i="2"/>
  <c r="S57" i="2"/>
  <c r="Y56" i="2"/>
  <c r="V56" i="2"/>
  <c r="S56" i="2"/>
  <c r="Y55" i="2"/>
  <c r="V55" i="2"/>
  <c r="S55" i="2"/>
  <c r="Y54" i="2"/>
  <c r="V54" i="2"/>
  <c r="S54" i="2"/>
  <c r="Y53" i="2"/>
  <c r="V53" i="2"/>
  <c r="S53" i="2"/>
  <c r="Y52" i="2"/>
  <c r="V52" i="2"/>
  <c r="S52" i="2"/>
  <c r="Y51" i="2"/>
  <c r="V51" i="2"/>
  <c r="S51" i="2"/>
  <c r="Z50" i="2"/>
  <c r="W50" i="2"/>
  <c r="T50" i="2"/>
  <c r="R49" i="2"/>
  <c r="AG40" i="2"/>
  <c r="AI40" i="2"/>
  <c r="AK40" i="2"/>
  <c r="AF37" i="2"/>
  <c r="X41" i="2"/>
  <c r="V41" i="2"/>
  <c r="T41" i="2"/>
  <c r="R37" i="2"/>
  <c r="AM15" i="2"/>
  <c r="AN15" i="2"/>
  <c r="AM16" i="2"/>
  <c r="AN16" i="2"/>
  <c r="AM17" i="2"/>
  <c r="AN17" i="2"/>
  <c r="AM18" i="2"/>
  <c r="AN18" i="2"/>
  <c r="AM19" i="2"/>
  <c r="AN19" i="2"/>
  <c r="AM20" i="2"/>
  <c r="AN20" i="2"/>
  <c r="AM21" i="2"/>
  <c r="AN21" i="2"/>
  <c r="AM22" i="2"/>
  <c r="AN22" i="2"/>
  <c r="AM23" i="2"/>
  <c r="AN23" i="2"/>
  <c r="AM24" i="2"/>
  <c r="AN24" i="2"/>
  <c r="AM25" i="2"/>
  <c r="AN25" i="2"/>
  <c r="AN14" i="2"/>
  <c r="AM14" i="2"/>
  <c r="AL27" i="2"/>
  <c r="AK27" i="2"/>
  <c r="AK28" i="2" s="1"/>
  <c r="AJ27" i="2"/>
  <c r="AI27" i="2"/>
  <c r="AI28" i="2" s="1"/>
  <c r="AH27" i="2"/>
  <c r="AG27" i="2"/>
  <c r="AG28" i="2" s="1"/>
  <c r="AH26" i="2"/>
  <c r="AG26" i="2"/>
  <c r="Z27" i="2"/>
  <c r="Y27" i="2"/>
  <c r="Y28" i="2" s="1"/>
  <c r="X27" i="2"/>
  <c r="W27" i="2"/>
  <c r="W28" i="2" s="1"/>
  <c r="V27" i="2"/>
  <c r="U27" i="2"/>
  <c r="U28" i="2" s="1"/>
  <c r="S27" i="2"/>
  <c r="S28" i="2" s="1"/>
  <c r="T27" i="2"/>
  <c r="K28" i="2"/>
  <c r="F27" i="2"/>
  <c r="H27" i="2"/>
  <c r="J27" i="2"/>
  <c r="S26" i="2"/>
  <c r="T26" i="2"/>
  <c r="I40" i="2"/>
  <c r="G40" i="2"/>
  <c r="E40" i="2"/>
  <c r="D37" i="2"/>
  <c r="I27" i="2"/>
  <c r="I28" i="2" s="1"/>
  <c r="G27" i="2"/>
  <c r="E27" i="2"/>
  <c r="AL29" i="2" l="1"/>
  <c r="AL40" i="2" s="1"/>
  <c r="F29" i="2"/>
  <c r="AG63" i="2"/>
  <c r="AG64" i="2" s="1"/>
  <c r="AJ63" i="2"/>
  <c r="AJ64" i="2" s="1"/>
  <c r="AM63" i="2"/>
  <c r="AM64" i="2" s="1"/>
  <c r="AL65" i="2"/>
  <c r="AO65" i="2"/>
  <c r="AM27" i="2"/>
  <c r="AM28" i="2" s="1"/>
  <c r="V29" i="2"/>
  <c r="X29" i="2"/>
  <c r="H29" i="2"/>
  <c r="H40" i="2" s="1"/>
  <c r="H41" i="2" s="1"/>
  <c r="V63" i="2"/>
  <c r="V64" i="2" s="1"/>
  <c r="Y63" i="2"/>
  <c r="Y64" i="2" s="1"/>
  <c r="AL41" i="2"/>
  <c r="S63" i="2"/>
  <c r="S64" i="2" s="1"/>
  <c r="T29" i="2"/>
  <c r="E28" i="2"/>
  <c r="G28" i="2"/>
  <c r="AN27" i="2"/>
  <c r="AJ29" i="2"/>
  <c r="AJ40" i="2" s="1"/>
  <c r="AJ41" i="2" s="1"/>
  <c r="AH29" i="2"/>
  <c r="AH40" i="2" s="1"/>
  <c r="AH41" i="2" s="1"/>
  <c r="J29" i="2"/>
  <c r="F40" i="2"/>
  <c r="F41" i="2" s="1"/>
  <c r="AI65" i="2" l="1"/>
  <c r="J40" i="2"/>
  <c r="J41" i="2" s="1"/>
</calcChain>
</file>

<file path=xl/sharedStrings.xml><?xml version="1.0" encoding="utf-8"?>
<sst xmlns="http://schemas.openxmlformats.org/spreadsheetml/2006/main" count="163" uniqueCount="37">
  <si>
    <t>Elektrická energie</t>
  </si>
  <si>
    <t>REÁLNÉ SPOTŘEBY - ELEKTŘINA (MWh)</t>
  </si>
  <si>
    <t>Průměrné spotřeby</t>
  </si>
  <si>
    <t>Průměr</t>
  </si>
  <si>
    <t>Spotřeba VT</t>
  </si>
  <si>
    <t>Náklady</t>
  </si>
  <si>
    <t>VT</t>
  </si>
  <si>
    <t>Kč</t>
  </si>
  <si>
    <t>Spotřeba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</si>
  <si>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</si>
  <si>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</si>
  <si>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</si>
  <si>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</si>
  <si>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</si>
  <si>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</si>
  <si>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</si>
  <si>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</si>
  <si>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</si>
  <si>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</si>
  <si>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</si>
  <si>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</si>
  <si>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Celkem MWh</t>
  </si>
  <si>
    <t>Celkem kWh</t>
  </si>
  <si>
    <t>Spotřeba z výhřevnosti v MWh</t>
  </si>
  <si>
    <t>Spotřeba z výhřevnosti MWh</t>
  </si>
  <si>
    <t>-</t>
  </si>
  <si>
    <t>Celkem</t>
  </si>
  <si>
    <t>Celkem GJ</t>
  </si>
  <si>
    <t>Voda</t>
  </si>
  <si>
    <t>Stočné</t>
  </si>
  <si>
    <t>Domov Pod Skalami Kurovodice</t>
  </si>
  <si>
    <t>Cena za kwh</t>
  </si>
  <si>
    <t>Cena za m3</t>
  </si>
  <si>
    <t>Celkem m3</t>
  </si>
  <si>
    <t>Vyšší odborná škola a Střední zemědělská škola, Benešov</t>
  </si>
  <si>
    <t>Zemný plyn</t>
  </si>
  <si>
    <t>Střední odborná škola a Střední odborné učiliště, Beroun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</si>
</sst>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0.0"/>
    <numFmt numFmtId="166" formatCode="#,##0.0"/>
    <numFmt numFmtId="167" formatCode="0.0000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C000"/>
        <bgColor indexed="64"/>
      </patternFill>
    </fill>
  </fills>
  <borders count="58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24994659260841701"/>
      </right>
      <top style="medium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indexed="64"/>
      </top>
      <bottom/>
      <diagonal/>
    </border>
    <border>
      <left style="thin">
        <color theme="0" tint="-0.24994659260841701"/>
      </left>
      <right style="medium">
        <color indexed="64"/>
      </right>
      <top style="medium">
        <color indexed="64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medium">
        <color indexed="64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medium">
        <color indexed="64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medium">
        <color indexed="64"/>
      </left>
      <right style="thin">
        <color theme="0" tint="-0.24994659260841701"/>
      </right>
      <top style="medium">
        <color indexed="64"/>
      </top>
      <bottom/>
      <diagonal/>
    </border>
    <border>
      <left style="thin">
        <color theme="0" tint="-0.24994659260841701"/>
      </left>
      <right/>
      <top style="medium">
        <color indexed="64"/>
      </top>
      <bottom style="thin">
        <color theme="0" tint="-0.24994659260841701"/>
      </bottom>
      <diagonal/>
    </border>
    <border>
      <left/>
      <right/>
      <top style="medium">
        <color indexed="64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medium">
        <color indexed="64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/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24994659260841701"/>
      </bottom>
      <diagonal/>
    </border>
    <border>
      <left style="medium">
        <color indexed="64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medium">
        <color indexed="64"/>
      </right>
      <top style="thin">
        <color theme="0" tint="-0.2499465926084170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theme="0" tint="-0.24994659260841701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0" tint="-0.24994659260841701"/>
      </right>
      <top style="medium">
        <color indexed="64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indexed="64"/>
      </top>
      <bottom style="medium">
        <color indexed="64"/>
      </bottom>
      <diagonal/>
    </border>
    <border>
      <left style="thin">
        <color theme="0" tint="-0.2499465926084170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0" tint="-0.24994659260841701"/>
      </right>
      <top style="medium">
        <color indexed="64"/>
      </top>
      <bottom/>
      <diagonal/>
    </border>
    <border>
      <left/>
      <right style="thin">
        <color theme="0" tint="-0.24994659260841701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 tint="-0.24994659260841701"/>
      </bottom>
      <diagonal/>
    </border>
    <border>
      <left style="medium">
        <color indexed="64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/>
      <top style="thin">
        <color theme="0" tint="-0.2499465926084170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theme="0" tint="-0.2499465926084170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medium">
        <color indexed="64"/>
      </right>
      <top style="medium">
        <color indexed="64"/>
      </top>
      <bottom/>
      <diagonal/>
    </border>
    <border>
      <left style="thin">
        <color theme="0" tint="-0.24994659260841701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 applyNumberFormat="0" applyFont="0" applyFill="0" applyBorder="0" applyAlignment="0"/>
    <xf numFmtId="0" fontId="1" fillId="0" borderId="0" applyNumberFormat="0" applyFont="0" applyFill="0" applyBorder="0" applyAlignment="0"/>
  </cellStyleXfs>
  <cellXfs count="142">
    <xf numFmtId="0" fontId="0" fillId="0" borderId="0" xfId="0"/>
    <xf numFmtId="0" fontId="1" fillId="0" borderId="0" xfId="0" applyFont="1" applyProtection="1">
      <protection locked="0"/>
    </xf>
    <xf numFmtId="0" fontId="1" fillId="0" borderId="0" xfId="1" applyProtection="1">
      <protection locked="0"/>
    </xf>
    <xf numFmtId="0" fontId="7" fillId="0" borderId="0" xfId="1" applyFont="1" applyProtection="1">
      <protection locked="0"/>
    </xf>
    <xf numFmtId="0" fontId="8" fillId="0" borderId="0" xfId="1" applyFont="1" applyAlignment="1" applyProtection="1">
      <alignment vertical="top"/>
      <protection locked="0"/>
    </xf>
    <xf numFmtId="167" fontId="8" fillId="0" borderId="0" xfId="1" applyNumberFormat="1" applyFont="1" applyAlignment="1" applyProtection="1">
      <alignment horizontal="left" vertical="top"/>
      <protection locked="0"/>
    </xf>
    <xf numFmtId="2" fontId="1" fillId="0" borderId="0" xfId="0" applyNumberFormat="1" applyFont="1" applyProtection="1"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ill="1" applyProtection="1">
      <protection locked="0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0" fontId="5" fillId="2" borderId="5" xfId="1" applyFont="1" applyFill="1" applyBorder="1" applyAlignment="1" applyProtection="1">
      <alignment horizontal="center" vertical="center"/>
      <protection locked="0"/>
    </xf>
    <xf numFmtId="4" fontId="5" fillId="2" borderId="6" xfId="2" applyNumberFormat="1" applyFont="1" applyFill="1" applyBorder="1" applyAlignment="1" applyProtection="1">
      <alignment horizontal="center" vertical="center"/>
      <protection locked="0"/>
    </xf>
    <xf numFmtId="4" fontId="5" fillId="2" borderId="8" xfId="2" applyNumberFormat="1" applyFont="1" applyFill="1" applyBorder="1" applyAlignment="1" applyProtection="1">
      <alignment horizontal="center" vertical="center"/>
      <protection locked="0"/>
    </xf>
    <xf numFmtId="0" fontId="5" fillId="2" borderId="9" xfId="1" applyFont="1" applyFill="1" applyBorder="1" applyAlignment="1" applyProtection="1">
      <alignment horizontal="center" vertical="center"/>
      <protection locked="0"/>
    </xf>
    <xf numFmtId="0" fontId="5" fillId="2" borderId="10" xfId="1" applyFont="1" applyFill="1" applyBorder="1" applyAlignment="1" applyProtection="1">
      <alignment horizontal="center" vertical="center"/>
      <protection locked="0"/>
    </xf>
    <xf numFmtId="3" fontId="5" fillId="2" borderId="14" xfId="1" applyNumberFormat="1" applyFont="1" applyFill="1" applyBorder="1" applyAlignment="1" applyProtection="1">
      <alignment horizontal="center" vertical="center"/>
      <protection locked="0"/>
    </xf>
    <xf numFmtId="0" fontId="2" fillId="6" borderId="0" xfId="0" applyFont="1" applyFill="1" applyAlignment="1" applyProtection="1">
      <alignment vertical="center"/>
      <protection locked="0"/>
    </xf>
    <xf numFmtId="0" fontId="0" fillId="6" borderId="0" xfId="0" applyFill="1"/>
    <xf numFmtId="0" fontId="5" fillId="2" borderId="4" xfId="1" applyFont="1" applyFill="1" applyBorder="1" applyAlignment="1" applyProtection="1">
      <alignment horizontal="center" vertical="center"/>
      <protection locked="0"/>
    </xf>
    <xf numFmtId="0" fontId="3" fillId="2" borderId="8" xfId="1" applyFont="1" applyFill="1" applyBorder="1" applyAlignment="1" applyProtection="1">
      <alignment horizontal="center" vertical="center"/>
      <protection locked="0"/>
    </xf>
    <xf numFmtId="0" fontId="4" fillId="2" borderId="26" xfId="1" applyFont="1" applyFill="1" applyBorder="1" applyAlignment="1" applyProtection="1">
      <alignment vertical="center"/>
      <protection locked="0"/>
    </xf>
    <xf numFmtId="0" fontId="4" fillId="2" borderId="25" xfId="1" applyFont="1" applyFill="1" applyBorder="1" applyAlignment="1" applyProtection="1">
      <alignment vertical="center"/>
      <protection locked="0"/>
    </xf>
    <xf numFmtId="0" fontId="4" fillId="2" borderId="27" xfId="1" applyFont="1" applyFill="1" applyBorder="1" applyAlignment="1" applyProtection="1">
      <alignment vertical="center"/>
      <protection locked="0"/>
    </xf>
    <xf numFmtId="0" fontId="4" fillId="2" borderId="20" xfId="1" applyFont="1" applyFill="1" applyBorder="1" applyAlignment="1" applyProtection="1">
      <alignment horizontal="center" vertical="center"/>
      <protection locked="0"/>
    </xf>
    <xf numFmtId="0" fontId="4" fillId="2" borderId="14" xfId="1" applyFont="1" applyFill="1" applyBorder="1" applyAlignment="1" applyProtection="1">
      <alignment horizontal="center" vertical="center"/>
      <protection locked="0"/>
    </xf>
    <xf numFmtId="0" fontId="6" fillId="2" borderId="22" xfId="1" applyFont="1" applyFill="1" applyBorder="1" applyAlignment="1" applyProtection="1">
      <alignment horizontal="center" vertical="center"/>
      <protection locked="0"/>
    </xf>
    <xf numFmtId="0" fontId="6" fillId="2" borderId="24" xfId="1" applyFont="1" applyFill="1" applyBorder="1" applyAlignment="1" applyProtection="1">
      <alignment horizontal="center" vertical="center"/>
      <protection locked="0"/>
    </xf>
    <xf numFmtId="1" fontId="1" fillId="0" borderId="28" xfId="0" applyNumberFormat="1" applyFont="1" applyBorder="1" applyProtection="1">
      <protection locked="0"/>
    </xf>
    <xf numFmtId="4" fontId="6" fillId="2" borderId="29" xfId="1" applyNumberFormat="1" applyFont="1" applyFill="1" applyBorder="1" applyAlignment="1" applyProtection="1">
      <alignment horizontal="center" vertical="center"/>
      <protection locked="0"/>
    </xf>
    <xf numFmtId="4" fontId="6" fillId="2" borderId="30" xfId="1" applyNumberFormat="1" applyFont="1" applyFill="1" applyBorder="1" applyAlignment="1" applyProtection="1">
      <alignment horizontal="center" vertical="center"/>
      <protection locked="0"/>
    </xf>
    <xf numFmtId="4" fontId="6" fillId="2" borderId="31" xfId="1" applyNumberFormat="1" applyFont="1" applyFill="1" applyBorder="1" applyAlignment="1" applyProtection="1">
      <alignment horizontal="center" vertical="center"/>
      <protection locked="0"/>
    </xf>
    <xf numFmtId="166" fontId="6" fillId="3" borderId="29" xfId="2" applyNumberFormat="1" applyFont="1" applyFill="1" applyBorder="1" applyAlignment="1" applyProtection="1">
      <alignment horizontal="center" vertical="center"/>
      <protection locked="0"/>
    </xf>
    <xf numFmtId="166" fontId="6" fillId="3" borderId="30" xfId="2" applyNumberFormat="1" applyFont="1" applyFill="1" applyBorder="1" applyAlignment="1" applyProtection="1">
      <alignment horizontal="center" vertical="center"/>
      <protection locked="0"/>
    </xf>
    <xf numFmtId="166" fontId="6" fillId="3" borderId="31" xfId="2" applyNumberFormat="1" applyFont="1" applyFill="1" applyBorder="1" applyAlignment="1" applyProtection="1">
      <alignment horizontal="center" vertical="center"/>
      <protection locked="0"/>
    </xf>
    <xf numFmtId="3" fontId="5" fillId="2" borderId="12" xfId="1" applyNumberFormat="1" applyFont="1" applyFill="1" applyBorder="1" applyAlignment="1" applyProtection="1">
      <alignment horizontal="center" vertical="center"/>
      <protection locked="0"/>
    </xf>
    <xf numFmtId="0" fontId="3" fillId="2" borderId="18" xfId="1" applyFont="1" applyFill="1" applyBorder="1" applyAlignment="1" applyProtection="1">
      <alignment horizontal="center" vertical="center"/>
      <protection locked="0"/>
    </xf>
    <xf numFmtId="2" fontId="1" fillId="0" borderId="0" xfId="1" applyNumberFormat="1" applyBorder="1" applyProtection="1">
      <protection locked="0"/>
    </xf>
    <xf numFmtId="0" fontId="5" fillId="2" borderId="28" xfId="1" applyFont="1" applyFill="1" applyBorder="1" applyAlignment="1" applyProtection="1">
      <alignment horizontal="center" vertical="center"/>
      <protection locked="0"/>
    </xf>
    <xf numFmtId="2" fontId="1" fillId="0" borderId="28" xfId="1" applyNumberFormat="1" applyBorder="1" applyProtection="1">
      <protection locked="0"/>
    </xf>
    <xf numFmtId="3" fontId="5" fillId="2" borderId="7" xfId="1" applyNumberFormat="1" applyFont="1" applyFill="1" applyBorder="1" applyAlignment="1" applyProtection="1">
      <alignment vertical="center"/>
      <protection locked="0"/>
    </xf>
    <xf numFmtId="3" fontId="5" fillId="2" borderId="13" xfId="1" applyNumberFormat="1" applyFont="1" applyFill="1" applyBorder="1" applyAlignment="1" applyProtection="1">
      <alignment vertical="center"/>
      <protection locked="0"/>
    </xf>
    <xf numFmtId="4" fontId="5" fillId="2" borderId="16" xfId="1" applyNumberFormat="1" applyFont="1" applyFill="1" applyBorder="1" applyAlignment="1" applyProtection="1">
      <alignment vertical="center"/>
      <protection locked="0"/>
    </xf>
    <xf numFmtId="3" fontId="5" fillId="2" borderId="11" xfId="1" applyNumberFormat="1" applyFont="1" applyFill="1" applyBorder="1" applyAlignment="1" applyProtection="1">
      <alignment vertical="center"/>
      <protection locked="0"/>
    </xf>
    <xf numFmtId="0" fontId="3" fillId="2" borderId="1" xfId="1" applyFont="1" applyFill="1" applyBorder="1" applyAlignment="1" applyProtection="1">
      <alignment horizontal="center" vertical="center"/>
      <protection locked="0"/>
    </xf>
    <xf numFmtId="0" fontId="3" fillId="2" borderId="35" xfId="1" applyFont="1" applyFill="1" applyBorder="1" applyAlignment="1" applyProtection="1">
      <alignment horizontal="center" vertical="center"/>
      <protection locked="0"/>
    </xf>
    <xf numFmtId="0" fontId="5" fillId="2" borderId="3" xfId="1" applyFont="1" applyFill="1" applyBorder="1" applyAlignment="1" applyProtection="1">
      <alignment horizontal="center" vertical="center"/>
      <protection locked="0"/>
    </xf>
    <xf numFmtId="4" fontId="5" fillId="2" borderId="3" xfId="2" applyNumberFormat="1" applyFont="1" applyFill="1" applyBorder="1" applyAlignment="1" applyProtection="1">
      <alignment horizontal="center" vertical="center"/>
      <protection locked="0"/>
    </xf>
    <xf numFmtId="0" fontId="3" fillId="2" borderId="21" xfId="1" applyFont="1" applyFill="1" applyBorder="1" applyAlignment="1" applyProtection="1">
      <alignment horizontal="center" vertical="center"/>
      <protection locked="0"/>
    </xf>
    <xf numFmtId="0" fontId="5" fillId="2" borderId="38" xfId="1" applyFont="1" applyFill="1" applyBorder="1" applyAlignment="1" applyProtection="1">
      <alignment horizontal="center" vertical="center"/>
      <protection locked="0"/>
    </xf>
    <xf numFmtId="0" fontId="5" fillId="2" borderId="39" xfId="1" applyFont="1" applyFill="1" applyBorder="1" applyAlignment="1" applyProtection="1">
      <alignment horizontal="center" vertical="center"/>
      <protection locked="0"/>
    </xf>
    <xf numFmtId="0" fontId="5" fillId="2" borderId="40" xfId="1" applyFont="1" applyFill="1" applyBorder="1" applyAlignment="1" applyProtection="1">
      <alignment horizontal="center" vertical="center"/>
      <protection locked="0"/>
    </xf>
    <xf numFmtId="164" fontId="5" fillId="3" borderId="41" xfId="2" applyNumberFormat="1" applyFont="1" applyFill="1" applyBorder="1" applyAlignment="1" applyProtection="1">
      <alignment horizontal="center" vertical="center"/>
      <protection locked="0"/>
    </xf>
    <xf numFmtId="3" fontId="5" fillId="3" borderId="41" xfId="2" applyNumberFormat="1" applyFont="1" applyFill="1" applyBorder="1" applyAlignment="1" applyProtection="1">
      <alignment horizontal="center" vertical="center"/>
      <protection locked="0"/>
    </xf>
    <xf numFmtId="164" fontId="5" fillId="3" borderId="42" xfId="2" applyNumberFormat="1" applyFont="1" applyFill="1" applyBorder="1" applyAlignment="1" applyProtection="1">
      <alignment horizontal="center" vertical="center"/>
      <protection locked="0"/>
    </xf>
    <xf numFmtId="3" fontId="5" fillId="3" borderId="2" xfId="2" applyNumberFormat="1" applyFont="1" applyFill="1" applyBorder="1" applyAlignment="1" applyProtection="1">
      <alignment horizontal="center" vertical="center"/>
      <protection locked="0"/>
    </xf>
    <xf numFmtId="164" fontId="5" fillId="3" borderId="2" xfId="2" applyNumberFormat="1" applyFont="1" applyFill="1" applyBorder="1" applyAlignment="1" applyProtection="1">
      <alignment horizontal="center" vertical="center"/>
      <protection locked="0"/>
    </xf>
    <xf numFmtId="164" fontId="5" fillId="3" borderId="44" xfId="2" applyNumberFormat="1" applyFont="1" applyFill="1" applyBorder="1" applyAlignment="1" applyProtection="1">
      <alignment horizontal="center" vertical="center"/>
      <protection locked="0"/>
    </xf>
    <xf numFmtId="164" fontId="5" fillId="3" borderId="46" xfId="2" applyNumberFormat="1" applyFont="1" applyFill="1" applyBorder="1" applyAlignment="1" applyProtection="1">
      <alignment horizontal="center" vertical="center"/>
      <protection locked="0"/>
    </xf>
    <xf numFmtId="3" fontId="5" fillId="3" borderId="47" xfId="2" applyNumberFormat="1" applyFont="1" applyFill="1" applyBorder="1" applyAlignment="1" applyProtection="1">
      <alignment horizontal="center" vertical="center"/>
      <protection locked="0"/>
    </xf>
    <xf numFmtId="164" fontId="5" fillId="3" borderId="47" xfId="2" applyNumberFormat="1" applyFont="1" applyFill="1" applyBorder="1" applyAlignment="1" applyProtection="1">
      <alignment horizontal="center" vertical="center"/>
      <protection locked="0"/>
    </xf>
    <xf numFmtId="0" fontId="0" fillId="0" borderId="36" xfId="0" applyBorder="1"/>
    <xf numFmtId="164" fontId="6" fillId="3" borderId="41" xfId="2" applyNumberFormat="1" applyFont="1" applyFill="1" applyBorder="1" applyAlignment="1" applyProtection="1">
      <alignment horizontal="center" vertical="center"/>
      <protection locked="0"/>
    </xf>
    <xf numFmtId="3" fontId="6" fillId="3" borderId="41" xfId="2" applyNumberFormat="1" applyFont="1" applyFill="1" applyBorder="1" applyAlignment="1" applyProtection="1">
      <alignment horizontal="center" vertical="center"/>
      <protection locked="0"/>
    </xf>
    <xf numFmtId="4" fontId="5" fillId="4" borderId="41" xfId="2" applyNumberFormat="1" applyFont="1" applyFill="1" applyBorder="1" applyAlignment="1" applyProtection="1">
      <alignment horizontal="center" vertical="center"/>
      <protection locked="0"/>
    </xf>
    <xf numFmtId="164" fontId="6" fillId="3" borderId="42" xfId="2" applyNumberFormat="1" applyFont="1" applyFill="1" applyBorder="1" applyAlignment="1" applyProtection="1">
      <alignment horizontal="center" vertical="center"/>
      <protection locked="0"/>
    </xf>
    <xf numFmtId="164" fontId="6" fillId="3" borderId="2" xfId="2" applyNumberFormat="1" applyFont="1" applyFill="1" applyBorder="1" applyAlignment="1" applyProtection="1">
      <alignment horizontal="center" vertical="center"/>
      <protection locked="0"/>
    </xf>
    <xf numFmtId="3" fontId="6" fillId="3" borderId="2" xfId="2" applyNumberFormat="1" applyFont="1" applyFill="1" applyBorder="1" applyAlignment="1" applyProtection="1">
      <alignment horizontal="center" vertical="center"/>
      <protection locked="0"/>
    </xf>
    <xf numFmtId="4" fontId="5" fillId="4" borderId="2" xfId="2" applyNumberFormat="1" applyFont="1" applyFill="1" applyBorder="1" applyAlignment="1" applyProtection="1">
      <alignment horizontal="center" vertical="center"/>
      <protection locked="0"/>
    </xf>
    <xf numFmtId="4" fontId="5" fillId="4" borderId="43" xfId="2" applyNumberFormat="1" applyFont="1" applyFill="1" applyBorder="1" applyAlignment="1" applyProtection="1">
      <alignment horizontal="center" vertical="center"/>
      <protection locked="0"/>
    </xf>
    <xf numFmtId="164" fontId="6" fillId="3" borderId="44" xfId="2" applyNumberFormat="1" applyFont="1" applyFill="1" applyBorder="1" applyAlignment="1" applyProtection="1">
      <alignment horizontal="center" vertical="center"/>
      <protection locked="0"/>
    </xf>
    <xf numFmtId="4" fontId="5" fillId="4" borderId="45" xfId="2" applyNumberFormat="1" applyFont="1" applyFill="1" applyBorder="1" applyAlignment="1" applyProtection="1">
      <alignment horizontal="center" vertical="center"/>
      <protection locked="0"/>
    </xf>
    <xf numFmtId="164" fontId="6" fillId="3" borderId="46" xfId="2" applyNumberFormat="1" applyFont="1" applyFill="1" applyBorder="1" applyAlignment="1" applyProtection="1">
      <alignment horizontal="center" vertical="center"/>
      <protection locked="0"/>
    </xf>
    <xf numFmtId="164" fontId="6" fillId="3" borderId="47" xfId="2" applyNumberFormat="1" applyFont="1" applyFill="1" applyBorder="1" applyAlignment="1" applyProtection="1">
      <alignment horizontal="center" vertical="center"/>
      <protection locked="0"/>
    </xf>
    <xf numFmtId="3" fontId="6" fillId="3" borderId="47" xfId="2" applyNumberFormat="1" applyFont="1" applyFill="1" applyBorder="1" applyAlignment="1" applyProtection="1">
      <alignment horizontal="center" vertical="center"/>
      <protection locked="0"/>
    </xf>
    <xf numFmtId="4" fontId="5" fillId="4" borderId="47" xfId="2" applyNumberFormat="1" applyFont="1" applyFill="1" applyBorder="1" applyAlignment="1" applyProtection="1">
      <alignment horizontal="center" vertical="center"/>
      <protection locked="0"/>
    </xf>
    <xf numFmtId="4" fontId="5" fillId="4" borderId="48" xfId="2" applyNumberFormat="1" applyFont="1" applyFill="1" applyBorder="1" applyAlignment="1" applyProtection="1">
      <alignment horizontal="center" vertical="center"/>
      <protection locked="0"/>
    </xf>
    <xf numFmtId="2" fontId="5" fillId="0" borderId="2" xfId="0" applyNumberFormat="1" applyFont="1" applyBorder="1"/>
    <xf numFmtId="2" fontId="5" fillId="0" borderId="43" xfId="0" applyNumberFormat="1" applyFont="1" applyBorder="1"/>
    <xf numFmtId="2" fontId="5" fillId="0" borderId="41" xfId="0" applyNumberFormat="1" applyFont="1" applyBorder="1"/>
    <xf numFmtId="2" fontId="5" fillId="0" borderId="45" xfId="0" applyNumberFormat="1" applyFont="1" applyBorder="1"/>
    <xf numFmtId="2" fontId="5" fillId="0" borderId="47" xfId="0" applyNumberFormat="1" applyFont="1" applyBorder="1"/>
    <xf numFmtId="2" fontId="5" fillId="0" borderId="48" xfId="0" applyNumberFormat="1" applyFont="1" applyBorder="1"/>
    <xf numFmtId="0" fontId="2" fillId="7" borderId="0" xfId="0" applyFont="1" applyFill="1" applyAlignment="1" applyProtection="1">
      <alignment vertical="center"/>
      <protection locked="0"/>
    </xf>
    <xf numFmtId="0" fontId="0" fillId="8" borderId="0" xfId="0" applyFill="1"/>
    <xf numFmtId="166" fontId="6" fillId="3" borderId="5" xfId="2" applyNumberFormat="1" applyFont="1" applyFill="1" applyBorder="1" applyAlignment="1" applyProtection="1">
      <alignment horizontal="center" vertical="center"/>
      <protection locked="0"/>
    </xf>
    <xf numFmtId="166" fontId="6" fillId="3" borderId="6" xfId="2" applyNumberFormat="1" applyFont="1" applyFill="1" applyBorder="1" applyAlignment="1" applyProtection="1">
      <alignment horizontal="center" vertical="center"/>
      <protection locked="0"/>
    </xf>
    <xf numFmtId="166" fontId="6" fillId="3" borderId="8" xfId="2" applyNumberFormat="1" applyFont="1" applyFill="1" applyBorder="1" applyAlignment="1" applyProtection="1">
      <alignment horizontal="center" vertical="center"/>
      <protection locked="0"/>
    </xf>
    <xf numFmtId="4" fontId="6" fillId="2" borderId="10" xfId="1" applyNumberFormat="1" applyFont="1" applyFill="1" applyBorder="1" applyAlignment="1" applyProtection="1">
      <alignment horizontal="center" vertical="center"/>
      <protection locked="0"/>
    </xf>
    <xf numFmtId="4" fontId="6" fillId="2" borderId="20" xfId="1" applyNumberFormat="1" applyFont="1" applyFill="1" applyBorder="1" applyAlignment="1" applyProtection="1">
      <alignment horizontal="center" vertical="center"/>
      <protection locked="0"/>
    </xf>
    <xf numFmtId="4" fontId="6" fillId="2" borderId="14" xfId="1" applyNumberFormat="1" applyFont="1" applyFill="1" applyBorder="1" applyAlignment="1" applyProtection="1">
      <alignment horizontal="center" vertical="center"/>
      <protection locked="0"/>
    </xf>
    <xf numFmtId="0" fontId="2" fillId="9" borderId="0" xfId="0" applyFont="1" applyFill="1" applyAlignment="1" applyProtection="1">
      <alignment vertical="center"/>
      <protection locked="0"/>
    </xf>
    <xf numFmtId="0" fontId="4" fillId="0" borderId="0" xfId="1" applyFont="1" applyFill="1" applyBorder="1" applyAlignment="1" applyProtection="1">
      <alignment horizontal="center" vertical="center"/>
      <protection locked="0"/>
    </xf>
    <xf numFmtId="166" fontId="6" fillId="0" borderId="0" xfId="2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center" vertical="center" wrapText="1"/>
      <protection locked="0"/>
    </xf>
    <xf numFmtId="0" fontId="0" fillId="8" borderId="0" xfId="0" applyFill="1" applyAlignment="1">
      <alignment wrapText="1"/>
    </xf>
    <xf numFmtId="0" fontId="0" fillId="0" borderId="0" xfId="0" applyAlignment="1">
      <alignment wrapText="1"/>
    </xf>
    <xf numFmtId="0" fontId="4" fillId="2" borderId="35" xfId="1" applyFont="1" applyFill="1" applyBorder="1" applyAlignment="1" applyProtection="1">
      <alignment horizontal="center" vertical="center" wrapText="1"/>
      <protection locked="0"/>
    </xf>
    <xf numFmtId="165" fontId="6" fillId="0" borderId="41" xfId="2" applyNumberFormat="1" applyFont="1" applyBorder="1" applyAlignment="1" applyProtection="1">
      <alignment horizontal="center" vertical="center"/>
      <protection locked="0"/>
    </xf>
    <xf numFmtId="166" fontId="6" fillId="3" borderId="41" xfId="2" applyNumberFormat="1" applyFont="1" applyFill="1" applyBorder="1" applyAlignment="1" applyProtection="1">
      <alignment horizontal="center" vertical="center"/>
      <protection locked="0"/>
    </xf>
    <xf numFmtId="166" fontId="6" fillId="3" borderId="2" xfId="2" applyNumberFormat="1" applyFont="1" applyFill="1" applyBorder="1" applyAlignment="1" applyProtection="1">
      <alignment horizontal="center" vertical="center"/>
      <protection locked="0"/>
    </xf>
    <xf numFmtId="165" fontId="6" fillId="0" borderId="2" xfId="2" applyNumberFormat="1" applyFont="1" applyBorder="1" applyAlignment="1" applyProtection="1">
      <alignment horizontal="center" vertical="center"/>
      <protection locked="0"/>
    </xf>
    <xf numFmtId="166" fontId="6" fillId="3" borderId="43" xfId="2" applyNumberFormat="1" applyFont="1" applyFill="1" applyBorder="1" applyAlignment="1" applyProtection="1">
      <alignment horizontal="center" vertical="center"/>
      <protection locked="0"/>
    </xf>
    <xf numFmtId="166" fontId="6" fillId="3" borderId="45" xfId="2" applyNumberFormat="1" applyFont="1" applyFill="1" applyBorder="1" applyAlignment="1" applyProtection="1">
      <alignment horizontal="center" vertical="center"/>
      <protection locked="0"/>
    </xf>
    <xf numFmtId="166" fontId="6" fillId="3" borderId="47" xfId="2" applyNumberFormat="1" applyFont="1" applyFill="1" applyBorder="1" applyAlignment="1" applyProtection="1">
      <alignment horizontal="center" vertical="center"/>
      <protection locked="0"/>
    </xf>
    <xf numFmtId="165" fontId="6" fillId="0" borderId="47" xfId="2" applyNumberFormat="1" applyFont="1" applyBorder="1" applyAlignment="1" applyProtection="1">
      <alignment horizontal="center" vertical="center"/>
      <protection locked="0"/>
    </xf>
    <xf numFmtId="166" fontId="6" fillId="3" borderId="48" xfId="2" applyNumberFormat="1" applyFont="1" applyFill="1" applyBorder="1" applyAlignment="1" applyProtection="1">
      <alignment horizontal="center" vertical="center"/>
      <protection locked="0"/>
    </xf>
    <xf numFmtId="165" fontId="6" fillId="0" borderId="50" xfId="2" applyNumberFormat="1" applyFont="1" applyBorder="1" applyAlignment="1" applyProtection="1">
      <alignment horizontal="center" vertical="center"/>
      <protection locked="0"/>
    </xf>
    <xf numFmtId="165" fontId="6" fillId="0" borderId="51" xfId="2" applyNumberFormat="1" applyFont="1" applyBorder="1" applyAlignment="1" applyProtection="1">
      <alignment horizontal="center" vertical="center"/>
      <protection locked="0"/>
    </xf>
    <xf numFmtId="165" fontId="6" fillId="0" borderId="52" xfId="2" applyNumberFormat="1" applyFont="1" applyBorder="1" applyAlignment="1" applyProtection="1">
      <alignment horizontal="center" vertical="center"/>
      <protection locked="0"/>
    </xf>
    <xf numFmtId="0" fontId="6" fillId="2" borderId="23" xfId="1" applyFont="1" applyFill="1" applyBorder="1" applyAlignment="1" applyProtection="1">
      <alignment horizontal="center" vertical="center"/>
      <protection locked="0"/>
    </xf>
    <xf numFmtId="0" fontId="4" fillId="2" borderId="21" xfId="1" applyFont="1" applyFill="1" applyBorder="1" applyAlignment="1" applyProtection="1">
      <alignment horizontal="center" vertical="center" wrapText="1"/>
      <protection locked="0"/>
    </xf>
    <xf numFmtId="166" fontId="6" fillId="3" borderId="53" xfId="2" applyNumberFormat="1" applyFont="1" applyFill="1" applyBorder="1" applyAlignment="1" applyProtection="1">
      <alignment horizontal="center" vertical="center"/>
      <protection locked="0"/>
    </xf>
    <xf numFmtId="165" fontId="6" fillId="0" borderId="53" xfId="2" applyNumberFormat="1" applyFont="1" applyBorder="1" applyAlignment="1" applyProtection="1">
      <alignment horizontal="center" vertical="center"/>
      <protection locked="0"/>
    </xf>
    <xf numFmtId="166" fontId="6" fillId="3" borderId="54" xfId="2" applyNumberFormat="1" applyFont="1" applyFill="1" applyBorder="1" applyAlignment="1" applyProtection="1">
      <alignment horizontal="center" vertical="center"/>
      <protection locked="0"/>
    </xf>
    <xf numFmtId="165" fontId="6" fillId="0" borderId="55" xfId="2" applyNumberFormat="1" applyFont="1" applyBorder="1" applyAlignment="1" applyProtection="1">
      <alignment horizontal="center" vertical="center"/>
      <protection locked="0"/>
    </xf>
    <xf numFmtId="166" fontId="6" fillId="2" borderId="5" xfId="1" applyNumberFormat="1" applyFont="1" applyFill="1" applyBorder="1" applyAlignment="1" applyProtection="1">
      <alignment horizontal="center" vertical="center"/>
      <protection locked="0"/>
    </xf>
    <xf numFmtId="166" fontId="6" fillId="2" borderId="6" xfId="1" applyNumberFormat="1" applyFont="1" applyFill="1" applyBorder="1" applyAlignment="1" applyProtection="1">
      <alignment horizontal="center" vertical="center"/>
      <protection locked="0"/>
    </xf>
    <xf numFmtId="166" fontId="6" fillId="2" borderId="10" xfId="1" applyNumberFormat="1" applyFont="1" applyFill="1" applyBorder="1" applyAlignment="1" applyProtection="1">
      <alignment horizontal="center" vertical="center"/>
      <protection locked="0"/>
    </xf>
    <xf numFmtId="166" fontId="6" fillId="2" borderId="20" xfId="1" applyNumberFormat="1" applyFont="1" applyFill="1" applyBorder="1" applyAlignment="1" applyProtection="1">
      <alignment horizontal="center" vertical="center"/>
      <protection locked="0"/>
    </xf>
    <xf numFmtId="3" fontId="6" fillId="2" borderId="56" xfId="1" applyNumberFormat="1" applyFont="1" applyFill="1" applyBorder="1" applyAlignment="1" applyProtection="1">
      <alignment horizontal="center" vertical="center"/>
      <protection locked="0"/>
    </xf>
    <xf numFmtId="3" fontId="6" fillId="2" borderId="57" xfId="1" applyNumberFormat="1" applyFont="1" applyFill="1" applyBorder="1" applyAlignment="1" applyProtection="1">
      <alignment horizontal="center" vertical="center"/>
      <protection locked="0"/>
    </xf>
    <xf numFmtId="3" fontId="6" fillId="2" borderId="7" xfId="1" applyNumberFormat="1" applyFont="1" applyFill="1" applyBorder="1" applyAlignment="1" applyProtection="1">
      <alignment horizontal="center" vertical="center"/>
      <protection locked="0"/>
    </xf>
    <xf numFmtId="3" fontId="6" fillId="2" borderId="13" xfId="1" applyNumberFormat="1" applyFont="1" applyFill="1" applyBorder="1" applyAlignment="1" applyProtection="1">
      <alignment horizontal="center" vertical="center"/>
      <protection locked="0"/>
    </xf>
    <xf numFmtId="0" fontId="4" fillId="2" borderId="15" xfId="1" applyFont="1" applyFill="1" applyBorder="1" applyAlignment="1" applyProtection="1">
      <alignment horizontal="center" vertical="center"/>
      <protection locked="0"/>
    </xf>
    <xf numFmtId="0" fontId="4" fillId="2" borderId="19" xfId="1" applyFont="1" applyFill="1" applyBorder="1" applyAlignment="1" applyProtection="1">
      <alignment horizontal="center" vertical="center"/>
      <protection locked="0"/>
    </xf>
    <xf numFmtId="0" fontId="4" fillId="2" borderId="16" xfId="1" applyFont="1" applyFill="1" applyBorder="1" applyAlignment="1" applyProtection="1">
      <alignment horizontal="center" vertical="center"/>
      <protection locked="0"/>
    </xf>
    <xf numFmtId="0" fontId="4" fillId="2" borderId="17" xfId="1" applyFont="1" applyFill="1" applyBorder="1" applyAlignment="1" applyProtection="1">
      <alignment horizontal="center" vertical="center"/>
      <protection locked="0"/>
    </xf>
    <xf numFmtId="0" fontId="4" fillId="2" borderId="18" xfId="1" applyFont="1" applyFill="1" applyBorder="1" applyAlignment="1" applyProtection="1">
      <alignment horizontal="center" vertical="center"/>
      <protection locked="0"/>
    </xf>
    <xf numFmtId="0" fontId="4" fillId="2" borderId="49" xfId="1" applyFont="1" applyFill="1" applyBorder="1" applyAlignment="1" applyProtection="1">
      <alignment horizontal="center" vertical="center"/>
      <protection locked="0"/>
    </xf>
    <xf numFmtId="0" fontId="4" fillId="2" borderId="15" xfId="1" applyFont="1" applyFill="1" applyBorder="1" applyAlignment="1" applyProtection="1">
      <alignment horizontal="center" vertical="center" wrapText="1"/>
      <protection locked="0"/>
    </xf>
    <xf numFmtId="0" fontId="4" fillId="2" borderId="19" xfId="1" applyFont="1" applyFill="1" applyBorder="1" applyAlignment="1" applyProtection="1">
      <alignment horizontal="center" vertical="center" wrapText="1"/>
      <protection locked="0"/>
    </xf>
    <xf numFmtId="0" fontId="4" fillId="2" borderId="37" xfId="1" applyFont="1" applyFill="1" applyBorder="1" applyAlignment="1" applyProtection="1">
      <alignment horizontal="center" vertical="center"/>
      <protection locked="0"/>
    </xf>
    <xf numFmtId="0" fontId="4" fillId="2" borderId="28" xfId="1" applyFont="1" applyFill="1" applyBorder="1" applyAlignment="1" applyProtection="1">
      <alignment horizontal="center" vertical="center"/>
      <protection locked="0"/>
    </xf>
    <xf numFmtId="0" fontId="9" fillId="5" borderId="0" xfId="0" applyFont="1" applyFill="1" applyAlignment="1">
      <alignment horizontal="center" wrapText="1"/>
    </xf>
    <xf numFmtId="0" fontId="3" fillId="2" borderId="37" xfId="1" applyFont="1" applyFill="1" applyBorder="1" applyAlignment="1" applyProtection="1">
      <alignment horizontal="center" vertical="center" wrapText="1"/>
      <protection locked="0"/>
    </xf>
    <xf numFmtId="0" fontId="3" fillId="2" borderId="28" xfId="1" applyFont="1" applyFill="1" applyBorder="1" applyAlignment="1" applyProtection="1">
      <alignment horizontal="center" vertical="center" wrapText="1"/>
      <protection locked="0"/>
    </xf>
    <xf numFmtId="3" fontId="5" fillId="2" borderId="32" xfId="1" applyNumberFormat="1" applyFont="1" applyFill="1" applyBorder="1" applyAlignment="1" applyProtection="1">
      <alignment horizontal="center" vertical="center"/>
      <protection locked="0"/>
    </xf>
    <xf numFmtId="3" fontId="5" fillId="2" borderId="33" xfId="1" applyNumberFormat="1" applyFont="1" applyFill="1" applyBorder="1" applyAlignment="1" applyProtection="1">
      <alignment horizontal="center" vertical="center"/>
      <protection locked="0"/>
    </xf>
    <xf numFmtId="3" fontId="5" fillId="2" borderId="27" xfId="1" applyNumberFormat="1" applyFont="1" applyFill="1" applyBorder="1" applyAlignment="1" applyProtection="1">
      <alignment horizontal="center" vertical="center"/>
      <protection locked="0"/>
    </xf>
    <xf numFmtId="3" fontId="5" fillId="2" borderId="34" xfId="1" applyNumberFormat="1" applyFont="1" applyFill="1" applyBorder="1" applyAlignment="1" applyProtection="1">
      <alignment horizontal="center" vertical="center"/>
      <protection locked="0"/>
    </xf>
    <xf numFmtId="0" fontId="3" fillId="2" borderId="15" xfId="1" applyFont="1" applyFill="1" applyBorder="1" applyAlignment="1" applyProtection="1">
      <alignment horizontal="center" vertical="center" wrapText="1"/>
      <protection locked="0"/>
    </xf>
    <xf numFmtId="0" fontId="3" fillId="2" borderId="19" xfId="1" applyFont="1" applyFill="1" applyBorder="1" applyAlignment="1" applyProtection="1">
      <alignment horizontal="center" vertical="center" wrapText="1"/>
      <protection locked="0"/>
    </xf>
  </cellXfs>
  <cellStyles count="3">
    <cellStyle name="Normální" xfId="0" builtinId="0"/>
    <cellStyle name="Normální 2" xfId="1" xr:uid="{77A9A6F4-FCF7-4BEB-B3E4-F130CCA2FD75}"/>
    <cellStyle name="Normální 2 3 3" xfId="2" xr:uid="{A4F2B97A-264A-4FBD-B9AF-AA065F1C193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hess\Desktop\P&#345;&#237;lohy%20EPC%20S&#268;K_%20-%20MT06.xlsb" TargetMode="External"/><Relationship Id="rId1" Type="http://schemas.openxmlformats.org/officeDocument/2006/relationships/externalLinkPath" Target="file:///C:\Users\hess\Desktop\P&#345;&#237;lohy%20EPC%20S&#268;K_%20-%20MT06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Objekty"/>
      <sheetName val="sčk objekty"/>
      <sheetName val="Spotřeby (2)"/>
      <sheetName val="Spotřeby"/>
      <sheetName val="Opatření"/>
      <sheetName val="Mezivýpočty"/>
      <sheetName val="MV-PENB"/>
      <sheetName val="Databaze"/>
      <sheetName val="B1A SPOTREBA - stare"/>
      <sheetName val="B2B SPOTREBA - s roky"/>
      <sheetName val="Referencni denostupne"/>
      <sheetName val="B2A Stavajici stav"/>
      <sheetName val="B3A Opatreni"/>
      <sheetName val="B3B Osvetleni"/>
      <sheetName val="B5 Ostani provozni naklady"/>
      <sheetName val="5E Stavebni opatreni"/>
      <sheetName val="B4B Stavebni"/>
      <sheetName val="B4D Energoposudky"/>
      <sheetName val="Vypocet uspory"/>
      <sheetName val="Aktualizace tabulky úspor"/>
      <sheetName val="Tabulka úspor"/>
      <sheetName val="Chybějící spotřeby"/>
      <sheetName val="APÚ_Dotace"/>
      <sheetName val="APÚ_Body"/>
      <sheetName val="EP_Úvod"/>
      <sheetName val="EP_Stávající"/>
      <sheetName val="EP_Opatření"/>
      <sheetName val="EP_Eko"/>
      <sheetName val="EP_Závěr"/>
      <sheetName val="EP_Přílohy"/>
      <sheetName val="Kontroly"/>
      <sheetName val="SZ Souhrn"/>
    </sheetNames>
    <sheetDataSet>
      <sheetData sheetId="0">
        <row r="19">
          <cell r="H19" t="str">
            <v>ZP</v>
          </cell>
        </row>
      </sheetData>
      <sheetData sheetId="1">
        <row r="4">
          <cell r="E4" t="str">
            <v>Domov Pod Skalami Kurovodice</v>
          </cell>
        </row>
      </sheetData>
      <sheetData sheetId="2" refreshError="1"/>
      <sheetData sheetId="3" refreshError="1"/>
      <sheetData sheetId="4" refreshError="1"/>
      <sheetData sheetId="5">
        <row r="1339">
          <cell r="V1339" t="str">
            <v>Výhřevnosti</v>
          </cell>
          <cell r="W1339" t="str">
            <v>ZP</v>
          </cell>
          <cell r="X1339" t="str">
            <v>CZT</v>
          </cell>
          <cell r="Y1339" t="str">
            <v>EOC</v>
          </cell>
          <cell r="Z1339" t="str">
            <v>Dřevo</v>
          </cell>
          <cell r="AA1339" t="str">
            <v>Hnědé uhlí</v>
          </cell>
          <cell r="AB1339" t="str">
            <v>Černé uhlí</v>
          </cell>
          <cell r="AC1339" t="str">
            <v>Koks</v>
          </cell>
          <cell r="AD1339" t="str">
            <v>TO</v>
          </cell>
          <cell r="AE1339" t="str">
            <v>LPG</v>
          </cell>
          <cell r="AF1339" t="str">
            <v>TOEL</v>
          </cell>
          <cell r="AG1339" t="str">
            <v>Propan-butan</v>
          </cell>
          <cell r="AH1339" t="str">
            <v>NENÍ</v>
          </cell>
        </row>
        <row r="1340">
          <cell r="V1340" t="str">
            <v>Jedn</v>
          </cell>
          <cell r="W1340" t="str">
            <v>MWh/MWh</v>
          </cell>
          <cell r="X1340" t="str">
            <v>MWh/GJ</v>
          </cell>
          <cell r="Y1340" t="str">
            <v>MWH/GJ</v>
          </cell>
          <cell r="Z1340" t="str">
            <v>MWh/t</v>
          </cell>
          <cell r="AA1340" t="str">
            <v>MWh/t</v>
          </cell>
          <cell r="AB1340" t="str">
            <v>MWh/t</v>
          </cell>
          <cell r="AC1340" t="str">
            <v>MWh/t</v>
          </cell>
          <cell r="AD1340" t="str">
            <v>MWh/t</v>
          </cell>
          <cell r="AE1340" t="str">
            <v>MWh/t</v>
          </cell>
          <cell r="AF1340" t="str">
            <v>MWh/t</v>
          </cell>
          <cell r="AG1340" t="str">
            <v>MWh/t</v>
          </cell>
          <cell r="AH1340" t="str">
            <v xml:space="preserve"> -/-</v>
          </cell>
        </row>
        <row r="1341">
          <cell r="V1341" t="str">
            <v>Zadáváme v</v>
          </cell>
          <cell r="W1341" t="str">
            <v>MWh</v>
          </cell>
          <cell r="X1341" t="str">
            <v>GJ</v>
          </cell>
          <cell r="Y1341" t="str">
            <v>GJ</v>
          </cell>
          <cell r="Z1341" t="str">
            <v>t</v>
          </cell>
          <cell r="AA1341" t="str">
            <v>t</v>
          </cell>
          <cell r="AB1341" t="str">
            <v>t</v>
          </cell>
          <cell r="AC1341" t="str">
            <v>t</v>
          </cell>
          <cell r="AD1341" t="str">
            <v>t</v>
          </cell>
          <cell r="AE1341" t="str">
            <v>t</v>
          </cell>
          <cell r="AF1341" t="str">
            <v>t</v>
          </cell>
          <cell r="AG1341" t="str">
            <v>t</v>
          </cell>
          <cell r="AH1341" t="str">
            <v>-</v>
          </cell>
        </row>
        <row r="1342">
          <cell r="V1342" t="str">
            <v>Hodnota</v>
          </cell>
          <cell r="W1342">
            <v>0.90090000000000003</v>
          </cell>
          <cell r="X1342">
            <v>0.27777777777777779</v>
          </cell>
          <cell r="Y1342">
            <v>0.27777777777777779</v>
          </cell>
          <cell r="Z1342">
            <v>4.0609999999999999</v>
          </cell>
          <cell r="AA1342">
            <v>4.7770000000000001</v>
          </cell>
          <cell r="AB1342">
            <v>6.3277000000000001</v>
          </cell>
          <cell r="AC1342">
            <v>7.6360000000000001</v>
          </cell>
          <cell r="AD1342">
            <v>11.280559999999999</v>
          </cell>
          <cell r="AE1342">
            <v>12.9</v>
          </cell>
          <cell r="AF1342">
            <v>11.75</v>
          </cell>
          <cell r="AG1342">
            <v>12.888888888888888</v>
          </cell>
          <cell r="AH1342">
            <v>0</v>
          </cell>
        </row>
      </sheetData>
      <sheetData sheetId="6" refreshError="1"/>
      <sheetData sheetId="7">
        <row r="2760">
          <cell r="AJ2760" t="str">
            <v>-</v>
          </cell>
        </row>
        <row r="2761">
          <cell r="AJ2761">
            <v>2012</v>
          </cell>
        </row>
        <row r="2762">
          <cell r="AJ2762">
            <v>2013</v>
          </cell>
        </row>
        <row r="2763">
          <cell r="AJ2763">
            <v>2014</v>
          </cell>
        </row>
        <row r="2764">
          <cell r="AJ2764">
            <v>2015</v>
          </cell>
        </row>
        <row r="2765">
          <cell r="AJ2765">
            <v>2016</v>
          </cell>
        </row>
        <row r="2766">
          <cell r="AJ2766">
            <v>2017</v>
          </cell>
        </row>
        <row r="2767">
          <cell r="AJ2767">
            <v>2018</v>
          </cell>
        </row>
        <row r="2768">
          <cell r="AJ2768">
            <v>2019</v>
          </cell>
        </row>
        <row r="2769">
          <cell r="AJ2769">
            <v>2020</v>
          </cell>
        </row>
        <row r="2770">
          <cell r="AJ2770">
            <v>2021</v>
          </cell>
        </row>
        <row r="2771">
          <cell r="AJ2771">
            <v>2022</v>
          </cell>
        </row>
        <row r="2772">
          <cell r="AJ2772">
            <v>2023</v>
          </cell>
        </row>
        <row r="2773">
          <cell r="AJ2773">
            <v>2024</v>
          </cell>
        </row>
        <row r="2774">
          <cell r="AJ2774">
            <v>2025</v>
          </cell>
        </row>
        <row r="2775">
          <cell r="AJ2775">
            <v>2026</v>
          </cell>
        </row>
        <row r="2776">
          <cell r="AJ2776">
            <v>2027</v>
          </cell>
        </row>
        <row r="2777">
          <cell r="AJ2777">
            <v>2028</v>
          </cell>
        </row>
        <row r="2778">
          <cell r="AJ2778">
            <v>2029</v>
          </cell>
        </row>
        <row r="2779">
          <cell r="AJ2779">
            <v>2030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AC3DC-B291-4BA5-BE4F-3928FEF838D9}">
  <dimension ref="D5:AO65"/>
  <sheetViews>
    <sheetView tabSelected="1" topLeftCell="A15" zoomScale="94" zoomScaleNormal="70" workbookViewId="0">
      <selection activeCell="AK8" sqref="AK8"/>
    </sheetView>
  </sheetViews>
  <sheetFormatPr defaultColWidth="8.85546875" defaultRowHeight="15" x14ac:dyDescent="0.25"/>
  <cols>
    <col min="4" max="4" width="29.85546875" customWidth="1"/>
    <col min="5" max="5" width="16.42578125" customWidth="1"/>
    <col min="6" max="10" width="13.42578125" customWidth="1"/>
    <col min="11" max="11" width="15.7109375" customWidth="1"/>
    <col min="12" max="12" width="13.42578125" customWidth="1"/>
    <col min="14" max="15" width="8.7109375"/>
    <col min="16" max="16" width="2.42578125" style="83" customWidth="1"/>
    <col min="18" max="18" width="30.28515625" customWidth="1"/>
    <col min="19" max="26" width="13.42578125" customWidth="1"/>
    <col min="30" max="30" width="3.85546875" style="83" customWidth="1"/>
    <col min="32" max="32" width="31.42578125" customWidth="1"/>
    <col min="33" max="40" width="13.42578125" customWidth="1"/>
  </cols>
  <sheetData>
    <row r="5" spans="4:40" ht="14.45" customHeight="1" x14ac:dyDescent="0.25">
      <c r="D5" s="133" t="s">
        <v>30</v>
      </c>
      <c r="E5" s="133"/>
      <c r="F5" s="133"/>
      <c r="G5" s="133"/>
      <c r="H5" s="133"/>
      <c r="I5" s="133"/>
      <c r="J5" s="133"/>
      <c r="K5" s="133"/>
      <c r="L5" s="133"/>
      <c r="R5" s="133" t="s">
        <v>34</v>
      </c>
      <c r="S5" s="133"/>
      <c r="T5" s="133"/>
      <c r="U5" s="133"/>
      <c r="V5" s="133"/>
      <c r="W5" s="133"/>
      <c r="X5" s="133"/>
      <c r="Y5" s="133"/>
      <c r="Z5" s="133"/>
      <c r="AF5" s="133" t="s">
        <v>36</v>
      </c>
      <c r="AG5" s="133"/>
      <c r="AH5" s="133"/>
      <c r="AI5" s="133"/>
      <c r="AJ5" s="133"/>
      <c r="AK5" s="133"/>
      <c r="AL5" s="133"/>
      <c r="AM5" s="133"/>
      <c r="AN5" s="133"/>
    </row>
    <row r="6" spans="4:40" ht="14.45" customHeight="1" x14ac:dyDescent="0.25">
      <c r="D6" s="133"/>
      <c r="E6" s="133"/>
      <c r="F6" s="133"/>
      <c r="G6" s="133"/>
      <c r="H6" s="133"/>
      <c r="I6" s="133"/>
      <c r="J6" s="133"/>
      <c r="K6" s="133"/>
      <c r="L6" s="133"/>
      <c r="R6" s="133"/>
      <c r="S6" s="133"/>
      <c r="T6" s="133"/>
      <c r="U6" s="133"/>
      <c r="V6" s="133"/>
      <c r="W6" s="133"/>
      <c r="X6" s="133"/>
      <c r="Y6" s="133"/>
      <c r="Z6" s="133"/>
      <c r="AF6" s="133"/>
      <c r="AG6" s="133"/>
      <c r="AH6" s="133"/>
      <c r="AI6" s="133"/>
      <c r="AJ6" s="133"/>
      <c r="AK6" s="133"/>
      <c r="AL6" s="133"/>
      <c r="AM6" s="133"/>
      <c r="AN6" s="133"/>
    </row>
    <row r="8" spans="4:40" ht="18.75" x14ac:dyDescent="0.25">
      <c r="D8" s="16" t="s">
        <v>0</v>
      </c>
      <c r="E8" s="17"/>
      <c r="R8" s="16" t="s">
        <v>0</v>
      </c>
      <c r="AF8" s="16" t="s">
        <v>0</v>
      </c>
    </row>
    <row r="11" spans="4:40" ht="15.75" thickBot="1" x14ac:dyDescent="0.3"/>
    <row r="12" spans="4:40" ht="14.45" customHeight="1" x14ac:dyDescent="0.25">
      <c r="D12" s="140" t="s">
        <v>1</v>
      </c>
      <c r="E12" s="126">
        <v>2017</v>
      </c>
      <c r="F12" s="127"/>
      <c r="G12" s="126">
        <v>2018</v>
      </c>
      <c r="H12" s="127"/>
      <c r="I12" s="126">
        <v>2019</v>
      </c>
      <c r="J12" s="127"/>
      <c r="K12" s="35" t="s">
        <v>2</v>
      </c>
      <c r="L12" s="19" t="s">
        <v>3</v>
      </c>
      <c r="R12" s="134" t="s">
        <v>1</v>
      </c>
      <c r="S12" s="126">
        <v>2017</v>
      </c>
      <c r="T12" s="127"/>
      <c r="U12" s="126">
        <v>2018</v>
      </c>
      <c r="V12" s="127"/>
      <c r="W12" s="126">
        <v>2019</v>
      </c>
      <c r="X12" s="127"/>
      <c r="Y12" s="35" t="s">
        <v>2</v>
      </c>
      <c r="Z12" s="19" t="s">
        <v>3</v>
      </c>
      <c r="AF12" s="134" t="s">
        <v>1</v>
      </c>
      <c r="AG12" s="126">
        <v>2017</v>
      </c>
      <c r="AH12" s="127"/>
      <c r="AI12" s="126">
        <v>2018</v>
      </c>
      <c r="AJ12" s="127"/>
      <c r="AK12" s="126">
        <v>2019</v>
      </c>
      <c r="AL12" s="127"/>
      <c r="AM12" s="35" t="s">
        <v>2</v>
      </c>
      <c r="AN12" s="19" t="s">
        <v>3</v>
      </c>
    </row>
    <row r="13" spans="4:40" ht="15.75" thickBot="1" x14ac:dyDescent="0.3">
      <c r="D13" s="141"/>
      <c r="E13" s="43" t="s">
        <v>4</v>
      </c>
      <c r="F13" s="43" t="s">
        <v>5</v>
      </c>
      <c r="G13" s="43" t="s">
        <v>4</v>
      </c>
      <c r="H13" s="43" t="s">
        <v>5</v>
      </c>
      <c r="I13" s="43" t="s">
        <v>4</v>
      </c>
      <c r="J13" s="43" t="s">
        <v>5</v>
      </c>
      <c r="K13" s="43" t="s">
        <v>6</v>
      </c>
      <c r="L13" s="44" t="s">
        <v>7</v>
      </c>
      <c r="R13" s="135"/>
      <c r="S13" s="47" t="s">
        <v>4</v>
      </c>
      <c r="T13" s="43" t="s">
        <v>5</v>
      </c>
      <c r="U13" s="43" t="s">
        <v>4</v>
      </c>
      <c r="V13" s="43" t="s">
        <v>5</v>
      </c>
      <c r="W13" s="43" t="s">
        <v>4</v>
      </c>
      <c r="X13" s="43" t="s">
        <v>5</v>
      </c>
      <c r="Y13" s="43" t="s">
        <v>6</v>
      </c>
      <c r="Z13" s="44" t="s">
        <v>7</v>
      </c>
      <c r="AF13" s="135"/>
      <c r="AG13" s="47" t="s">
        <v>4</v>
      </c>
      <c r="AH13" s="43" t="s">
        <v>5</v>
      </c>
      <c r="AI13" s="43" t="s">
        <v>4</v>
      </c>
      <c r="AJ13" s="43" t="s">
        <v>5</v>
      </c>
      <c r="AK13" s="43" t="s">
        <v>4</v>
      </c>
      <c r="AL13" s="43" t="s">
        <v>5</v>
      </c>
      <c r="AM13" s="43" t="s">
        <v>6</v>
      </c>
      <c r="AN13" s="44" t="s">
        <v>7</v>
      </c>
    </row>
    <row r="14" spans="4:40" x14ac:dyDescent="0.25">
      <c r="D14" s="48" t="s">
        <v>9</v>
      </c>
      <c r="E14" s="64">
        <v>90.087000000000003</v>
      </c>
      <c r="F14" s="54">
        <v>168838.12</v>
      </c>
      <c r="G14" s="65">
        <v>75.272999999999996</v>
      </c>
      <c r="H14" s="66">
        <v>290620.76</v>
      </c>
      <c r="I14" s="65">
        <v>81.888000000000005</v>
      </c>
      <c r="J14" s="66">
        <v>219691.27</v>
      </c>
      <c r="K14" s="67">
        <v>82.416000000000011</v>
      </c>
      <c r="L14" s="68">
        <v>226383.38333333333</v>
      </c>
      <c r="R14" s="48" t="s">
        <v>9</v>
      </c>
      <c r="S14" s="53">
        <v>20.120999999999999</v>
      </c>
      <c r="T14" s="54">
        <v>73495.06</v>
      </c>
      <c r="U14" s="55">
        <v>20.460999999999999</v>
      </c>
      <c r="V14" s="54">
        <v>78696.999999999985</v>
      </c>
      <c r="W14" s="55">
        <v>19.59</v>
      </c>
      <c r="X14" s="54">
        <v>95879.000000000015</v>
      </c>
      <c r="Y14" s="76">
        <v>20.057333333333332</v>
      </c>
      <c r="Z14" s="77">
        <v>82690.353333333333</v>
      </c>
      <c r="AF14" s="48" t="s">
        <v>9</v>
      </c>
      <c r="AG14" s="53">
        <v>14.686</v>
      </c>
      <c r="AH14" s="54">
        <v>37459.873234003069</v>
      </c>
      <c r="AI14" s="55">
        <v>13.766</v>
      </c>
      <c r="AJ14" s="54">
        <v>36383.278658752417</v>
      </c>
      <c r="AK14" s="55">
        <v>12.815</v>
      </c>
      <c r="AL14" s="54">
        <v>35152.699999999997</v>
      </c>
      <c r="AM14" s="76">
        <f>AVERAGEA(AG14,AI14,AK14)</f>
        <v>13.755666666666665</v>
      </c>
      <c r="AN14" s="77">
        <f>AVERAGEA(AH14,AJ14,AL14)</f>
        <v>36331.950630918494</v>
      </c>
    </row>
    <row r="15" spans="4:40" x14ac:dyDescent="0.25">
      <c r="D15" s="49" t="s">
        <v>10</v>
      </c>
      <c r="E15" s="69">
        <v>69.616</v>
      </c>
      <c r="F15" s="52">
        <v>140833.04999999999</v>
      </c>
      <c r="G15" s="61">
        <v>72.338999999999999</v>
      </c>
      <c r="H15" s="62">
        <v>171982.93</v>
      </c>
      <c r="I15" s="61">
        <v>70.254999999999995</v>
      </c>
      <c r="J15" s="62">
        <v>197177.11</v>
      </c>
      <c r="K15" s="63">
        <v>70.736666666666665</v>
      </c>
      <c r="L15" s="70">
        <v>169997.69666666666</v>
      </c>
      <c r="R15" s="49" t="s">
        <v>10</v>
      </c>
      <c r="S15" s="56">
        <v>18.137</v>
      </c>
      <c r="T15" s="52">
        <v>67723.64</v>
      </c>
      <c r="U15" s="51">
        <v>16.669</v>
      </c>
      <c r="V15" s="52">
        <v>68397</v>
      </c>
      <c r="W15" s="51">
        <v>14.214</v>
      </c>
      <c r="X15" s="52">
        <v>73571</v>
      </c>
      <c r="Y15" s="78">
        <v>16.34</v>
      </c>
      <c r="Z15" s="79">
        <v>69897.213333333333</v>
      </c>
      <c r="AF15" s="49" t="s">
        <v>10</v>
      </c>
      <c r="AG15" s="56">
        <v>12.917999999999999</v>
      </c>
      <c r="AH15" s="52">
        <v>32950.200356588015</v>
      </c>
      <c r="AI15" s="51">
        <v>13.101000000000001</v>
      </c>
      <c r="AJ15" s="52">
        <v>34625.696186860056</v>
      </c>
      <c r="AK15" s="51">
        <v>10.676</v>
      </c>
      <c r="AL15" s="52">
        <v>29227</v>
      </c>
      <c r="AM15" s="78">
        <f t="shared" ref="AM15:AM25" si="0">AVERAGEA(AG15,AI15,AK15)</f>
        <v>12.231666666666667</v>
      </c>
      <c r="AN15" s="79">
        <f t="shared" ref="AN15:AN25" si="1">AVERAGEA(AH15,AJ15,AL15)</f>
        <v>32267.632181149354</v>
      </c>
    </row>
    <row r="16" spans="4:40" x14ac:dyDescent="0.25">
      <c r="D16" s="49" t="s">
        <v>11</v>
      </c>
      <c r="E16" s="69">
        <v>60.534999999999997</v>
      </c>
      <c r="F16" s="52">
        <v>174875.14</v>
      </c>
      <c r="G16" s="61">
        <v>78.259</v>
      </c>
      <c r="H16" s="62">
        <v>181159.89</v>
      </c>
      <c r="I16" s="61">
        <v>64.599999999999994</v>
      </c>
      <c r="J16" s="62">
        <v>188336.78</v>
      </c>
      <c r="K16" s="63">
        <v>67.797999999999988</v>
      </c>
      <c r="L16" s="70">
        <v>181457.27000000002</v>
      </c>
      <c r="R16" s="49" t="s">
        <v>11</v>
      </c>
      <c r="S16" s="56">
        <v>16.960999999999999</v>
      </c>
      <c r="T16" s="52">
        <v>64900.480000000003</v>
      </c>
      <c r="U16" s="51">
        <v>15.131</v>
      </c>
      <c r="V16" s="52">
        <v>65246</v>
      </c>
      <c r="W16" s="51">
        <v>16.984999999999999</v>
      </c>
      <c r="X16" s="52">
        <v>85069</v>
      </c>
      <c r="Y16" s="78">
        <v>16.358999999999998</v>
      </c>
      <c r="Z16" s="79">
        <v>71738.493333333332</v>
      </c>
      <c r="AF16" s="49" t="s">
        <v>11</v>
      </c>
      <c r="AG16" s="56">
        <v>12.852</v>
      </c>
      <c r="AH16" s="52">
        <v>32781.852839670944</v>
      </c>
      <c r="AI16" s="51">
        <v>12.25</v>
      </c>
      <c r="AJ16" s="52">
        <v>32376.519219069967</v>
      </c>
      <c r="AK16" s="51">
        <v>12.7</v>
      </c>
      <c r="AL16" s="52">
        <v>34457</v>
      </c>
      <c r="AM16" s="78">
        <f t="shared" si="0"/>
        <v>12.600666666666667</v>
      </c>
      <c r="AN16" s="79">
        <f t="shared" si="1"/>
        <v>33205.124019580304</v>
      </c>
    </row>
    <row r="17" spans="4:40" x14ac:dyDescent="0.25">
      <c r="D17" s="49" t="s">
        <v>12</v>
      </c>
      <c r="E17" s="69">
        <v>52.792000000000002</v>
      </c>
      <c r="F17" s="52">
        <v>113982.94</v>
      </c>
      <c r="G17" s="61">
        <v>41.750999999999998</v>
      </c>
      <c r="H17" s="62">
        <v>114917.81</v>
      </c>
      <c r="I17" s="61">
        <v>46.756</v>
      </c>
      <c r="J17" s="62">
        <v>146335.78</v>
      </c>
      <c r="K17" s="63">
        <v>47.099666666666671</v>
      </c>
      <c r="L17" s="70">
        <v>125078.84333333334</v>
      </c>
      <c r="R17" s="49" t="s">
        <v>12</v>
      </c>
      <c r="S17" s="56">
        <v>15.585000000000001</v>
      </c>
      <c r="T17" s="52">
        <v>59367.97</v>
      </c>
      <c r="U17" s="51">
        <v>15.843</v>
      </c>
      <c r="V17" s="52">
        <v>64307.999999999993</v>
      </c>
      <c r="W17" s="51">
        <v>15.037000000000001</v>
      </c>
      <c r="X17" s="52">
        <v>76986.000000000015</v>
      </c>
      <c r="Y17" s="78">
        <v>15.488333333333335</v>
      </c>
      <c r="Z17" s="79">
        <v>66887.323333333334</v>
      </c>
      <c r="AF17" s="49" t="s">
        <v>12</v>
      </c>
      <c r="AG17" s="56">
        <v>11.891999999999999</v>
      </c>
      <c r="AH17" s="52">
        <v>30333.161684513445</v>
      </c>
      <c r="AI17" s="51">
        <v>11.706</v>
      </c>
      <c r="AJ17" s="52">
        <v>30938.737467627183</v>
      </c>
      <c r="AK17" s="51">
        <v>11.125999999999999</v>
      </c>
      <c r="AL17" s="52">
        <v>30495</v>
      </c>
      <c r="AM17" s="78">
        <f t="shared" si="0"/>
        <v>11.574666666666666</v>
      </c>
      <c r="AN17" s="79">
        <f t="shared" si="1"/>
        <v>30588.966384046875</v>
      </c>
    </row>
    <row r="18" spans="4:40" x14ac:dyDescent="0.25">
      <c r="D18" s="49" t="s">
        <v>13</v>
      </c>
      <c r="E18" s="69">
        <v>35.128</v>
      </c>
      <c r="F18" s="52">
        <v>85617.1</v>
      </c>
      <c r="G18" s="61">
        <v>26.989000000000001</v>
      </c>
      <c r="H18" s="62">
        <v>84248.85</v>
      </c>
      <c r="I18" s="61">
        <v>40.006999999999998</v>
      </c>
      <c r="J18" s="62">
        <v>132150.59</v>
      </c>
      <c r="K18" s="63">
        <v>34.041333333333334</v>
      </c>
      <c r="L18" s="70">
        <v>100672.18000000001</v>
      </c>
      <c r="R18" s="49" t="s">
        <v>13</v>
      </c>
      <c r="S18" s="56">
        <v>15.726000000000001</v>
      </c>
      <c r="T18" s="52">
        <v>61945.16</v>
      </c>
      <c r="U18" s="51">
        <v>15.087999999999999</v>
      </c>
      <c r="V18" s="52">
        <v>64939</v>
      </c>
      <c r="W18" s="51">
        <v>15.348000000000001</v>
      </c>
      <c r="X18" s="52">
        <v>78277</v>
      </c>
      <c r="Y18" s="78">
        <v>15.387333333333332</v>
      </c>
      <c r="Z18" s="79">
        <v>68387.05333333333</v>
      </c>
      <c r="AF18" s="49" t="s">
        <v>13</v>
      </c>
      <c r="AG18" s="56">
        <v>11.324</v>
      </c>
      <c r="AH18" s="52">
        <v>28884.352751045262</v>
      </c>
      <c r="AI18" s="51">
        <v>10.679</v>
      </c>
      <c r="AJ18" s="52">
        <v>28224.395815546788</v>
      </c>
      <c r="AK18" s="51">
        <v>11.462</v>
      </c>
      <c r="AL18" s="52">
        <v>31451</v>
      </c>
      <c r="AM18" s="78">
        <f t="shared" si="0"/>
        <v>11.155000000000001</v>
      </c>
      <c r="AN18" s="79">
        <f t="shared" si="1"/>
        <v>29519.916188864019</v>
      </c>
    </row>
    <row r="19" spans="4:40" x14ac:dyDescent="0.25">
      <c r="D19" s="49" t="s">
        <v>14</v>
      </c>
      <c r="E19" s="69">
        <v>21.716999999999999</v>
      </c>
      <c r="F19" s="52">
        <v>63554.29</v>
      </c>
      <c r="G19" s="61">
        <v>20.07</v>
      </c>
      <c r="H19" s="62">
        <v>68822.33</v>
      </c>
      <c r="I19" s="61">
        <v>19.939</v>
      </c>
      <c r="J19" s="62">
        <v>78985.17</v>
      </c>
      <c r="K19" s="63">
        <v>20.575333333333333</v>
      </c>
      <c r="L19" s="70">
        <v>70453.930000000008</v>
      </c>
      <c r="R19" s="49" t="s">
        <v>14</v>
      </c>
      <c r="S19" s="56">
        <v>13.66</v>
      </c>
      <c r="T19" s="52">
        <v>52898.02</v>
      </c>
      <c r="U19" s="51">
        <v>11.081</v>
      </c>
      <c r="V19" s="52">
        <v>50893</v>
      </c>
      <c r="W19" s="51">
        <v>12.868</v>
      </c>
      <c r="X19" s="52">
        <v>67986</v>
      </c>
      <c r="Y19" s="78">
        <v>12.536333333333333</v>
      </c>
      <c r="Z19" s="79">
        <v>57259.006666666661</v>
      </c>
      <c r="AF19" s="49" t="s">
        <v>14</v>
      </c>
      <c r="AG19" s="56">
        <v>10.02</v>
      </c>
      <c r="AH19" s="52">
        <v>25558.213931956336</v>
      </c>
      <c r="AI19" s="51">
        <v>9.7639999999999993</v>
      </c>
      <c r="AJ19" s="52">
        <v>25806.068053469317</v>
      </c>
      <c r="AK19" s="51">
        <v>10.464</v>
      </c>
      <c r="AL19" s="52">
        <v>28545</v>
      </c>
      <c r="AM19" s="78">
        <f t="shared" si="0"/>
        <v>10.082666666666666</v>
      </c>
      <c r="AN19" s="79">
        <f t="shared" si="1"/>
        <v>26636.427328475216</v>
      </c>
    </row>
    <row r="20" spans="4:40" x14ac:dyDescent="0.25">
      <c r="D20" s="49" t="s">
        <v>15</v>
      </c>
      <c r="E20" s="69">
        <v>21.649000000000001</v>
      </c>
      <c r="F20" s="52">
        <v>63340.31</v>
      </c>
      <c r="G20" s="61">
        <v>20.263000000000002</v>
      </c>
      <c r="H20" s="62">
        <v>69309.08</v>
      </c>
      <c r="I20" s="61">
        <v>21.786000000000001</v>
      </c>
      <c r="J20" s="62">
        <v>83700.39</v>
      </c>
      <c r="K20" s="63">
        <v>21.23266666666667</v>
      </c>
      <c r="L20" s="70">
        <v>72116.593333333338</v>
      </c>
      <c r="R20" s="49" t="s">
        <v>15</v>
      </c>
      <c r="S20" s="56">
        <v>6.5069999999999997</v>
      </c>
      <c r="T20" s="52">
        <v>36697.129999999997</v>
      </c>
      <c r="U20" s="51">
        <v>5.3529999999999998</v>
      </c>
      <c r="V20" s="52">
        <v>37789</v>
      </c>
      <c r="W20" s="51">
        <v>6.7069999999999999</v>
      </c>
      <c r="X20" s="52">
        <v>42420</v>
      </c>
      <c r="Y20" s="78">
        <v>6.1890000000000001</v>
      </c>
      <c r="Z20" s="79">
        <v>38968.71</v>
      </c>
      <c r="AF20" s="49" t="s">
        <v>15</v>
      </c>
      <c r="AG20" s="56">
        <v>5.5060000000000002</v>
      </c>
      <c r="AH20" s="52">
        <v>14044.26406280954</v>
      </c>
      <c r="AI20" s="51">
        <v>6.2540000000000004</v>
      </c>
      <c r="AJ20" s="52">
        <v>16529.204179270495</v>
      </c>
      <c r="AK20" s="51">
        <v>7.91</v>
      </c>
      <c r="AL20" s="52">
        <v>21479</v>
      </c>
      <c r="AM20" s="78">
        <f t="shared" si="0"/>
        <v>6.5566666666666675</v>
      </c>
      <c r="AN20" s="79">
        <f t="shared" si="1"/>
        <v>17350.822747360013</v>
      </c>
    </row>
    <row r="21" spans="4:40" x14ac:dyDescent="0.25">
      <c r="D21" s="49" t="s">
        <v>16</v>
      </c>
      <c r="E21" s="69">
        <v>21.805</v>
      </c>
      <c r="F21" s="52">
        <v>63803.839999999997</v>
      </c>
      <c r="G21" s="61">
        <v>19.896000000000001</v>
      </c>
      <c r="H21" s="62">
        <v>68512.92</v>
      </c>
      <c r="I21" s="61">
        <v>22.85</v>
      </c>
      <c r="J21" s="62">
        <v>86155</v>
      </c>
      <c r="K21" s="63">
        <v>21.516999999999999</v>
      </c>
      <c r="L21" s="70">
        <v>72823.92</v>
      </c>
      <c r="R21" s="49" t="s">
        <v>16</v>
      </c>
      <c r="S21" s="56">
        <v>6.532</v>
      </c>
      <c r="T21" s="52">
        <v>37023.54</v>
      </c>
      <c r="U21" s="51">
        <v>5.4589999999999996</v>
      </c>
      <c r="V21" s="52">
        <v>38711</v>
      </c>
      <c r="W21" s="51">
        <v>6.2830000000000004</v>
      </c>
      <c r="X21" s="52">
        <v>40661</v>
      </c>
      <c r="Y21" s="78">
        <v>6.0913333333333339</v>
      </c>
      <c r="Z21" s="79">
        <v>38798.513333333336</v>
      </c>
      <c r="AF21" s="49" t="s">
        <v>16</v>
      </c>
      <c r="AG21" s="56">
        <v>5.7279999999999998</v>
      </c>
      <c r="AH21" s="52">
        <v>14610.523892439709</v>
      </c>
      <c r="AI21" s="51">
        <v>7.1239999999999997</v>
      </c>
      <c r="AJ21" s="52">
        <v>18828.597789114647</v>
      </c>
      <c r="AK21" s="51">
        <v>8.2029999999999994</v>
      </c>
      <c r="AL21" s="52">
        <v>22310</v>
      </c>
      <c r="AM21" s="78">
        <f t="shared" si="0"/>
        <v>7.0183333333333335</v>
      </c>
      <c r="AN21" s="79">
        <f t="shared" si="1"/>
        <v>18583.040560518119</v>
      </c>
    </row>
    <row r="22" spans="4:40" x14ac:dyDescent="0.25">
      <c r="D22" s="49" t="s">
        <v>17</v>
      </c>
      <c r="E22" s="69">
        <v>33.301000000000002</v>
      </c>
      <c r="F22" s="52">
        <v>133359.35</v>
      </c>
      <c r="G22" s="61">
        <v>20.062000000000001</v>
      </c>
      <c r="H22" s="62">
        <v>69077.27</v>
      </c>
      <c r="I22" s="61">
        <v>29.280999999999999</v>
      </c>
      <c r="J22" s="62">
        <v>102718.39</v>
      </c>
      <c r="K22" s="63">
        <v>27.548000000000002</v>
      </c>
      <c r="L22" s="70">
        <v>101718.33666666667</v>
      </c>
      <c r="R22" s="49" t="s">
        <v>17</v>
      </c>
      <c r="S22" s="56">
        <v>14.326000000000001</v>
      </c>
      <c r="T22" s="52">
        <v>57186.6</v>
      </c>
      <c r="U22" s="51">
        <v>11.612</v>
      </c>
      <c r="V22" s="52">
        <v>52518</v>
      </c>
      <c r="W22" s="51">
        <v>15.433999999999999</v>
      </c>
      <c r="X22" s="52">
        <v>78633.41</v>
      </c>
      <c r="Y22" s="78">
        <v>13.790666666666667</v>
      </c>
      <c r="Z22" s="79">
        <v>62779.33666666667</v>
      </c>
      <c r="AF22" s="49" t="s">
        <v>17</v>
      </c>
      <c r="AG22" s="56">
        <v>10.047000000000001</v>
      </c>
      <c r="AH22" s="52">
        <v>25627.083370695142</v>
      </c>
      <c r="AI22" s="51">
        <v>8.641</v>
      </c>
      <c r="AJ22" s="52">
        <v>22838.000209957841</v>
      </c>
      <c r="AK22" s="51">
        <v>10.999000000000001</v>
      </c>
      <c r="AL22" s="52">
        <v>30095</v>
      </c>
      <c r="AM22" s="78">
        <f t="shared" si="0"/>
        <v>9.8956666666666688</v>
      </c>
      <c r="AN22" s="79">
        <f t="shared" si="1"/>
        <v>26186.694526884326</v>
      </c>
    </row>
    <row r="23" spans="4:40" x14ac:dyDescent="0.25">
      <c r="D23" s="49" t="s">
        <v>18</v>
      </c>
      <c r="E23" s="69">
        <v>47.598999999999997</v>
      </c>
      <c r="F23" s="52">
        <v>105932.18</v>
      </c>
      <c r="G23" s="61">
        <v>42.841999999999999</v>
      </c>
      <c r="H23" s="62">
        <v>117097</v>
      </c>
      <c r="I23" s="61">
        <v>46.853999999999999</v>
      </c>
      <c r="J23" s="62">
        <v>146816.9</v>
      </c>
      <c r="K23" s="63">
        <v>45.765000000000008</v>
      </c>
      <c r="L23" s="70">
        <v>123282.02666666667</v>
      </c>
      <c r="R23" s="49" t="s">
        <v>18</v>
      </c>
      <c r="S23" s="56">
        <v>18.353999999999999</v>
      </c>
      <c r="T23" s="52">
        <v>69472.36</v>
      </c>
      <c r="U23" s="51">
        <v>17.228999999999999</v>
      </c>
      <c r="V23" s="52">
        <v>78521</v>
      </c>
      <c r="W23" s="51">
        <v>17.231999999999999</v>
      </c>
      <c r="X23" s="52">
        <v>86094.36</v>
      </c>
      <c r="Y23" s="78">
        <v>17.605</v>
      </c>
      <c r="Z23" s="79">
        <v>78029.239999999991</v>
      </c>
      <c r="AF23" s="49" t="s">
        <v>18</v>
      </c>
      <c r="AG23" s="56">
        <v>13.811999999999999</v>
      </c>
      <c r="AH23" s="52">
        <v>35230.543994828433</v>
      </c>
      <c r="AI23" s="51">
        <v>11.776</v>
      </c>
      <c r="AJ23" s="52">
        <v>31123.746148879014</v>
      </c>
      <c r="AK23" s="51">
        <v>11.672000000000001</v>
      </c>
      <c r="AL23" s="52">
        <v>32023</v>
      </c>
      <c r="AM23" s="78">
        <f t="shared" si="0"/>
        <v>12.420000000000002</v>
      </c>
      <c r="AN23" s="79">
        <f t="shared" si="1"/>
        <v>32792.430047902482</v>
      </c>
    </row>
    <row r="24" spans="4:40" x14ac:dyDescent="0.25">
      <c r="D24" s="49" t="s">
        <v>19</v>
      </c>
      <c r="E24" s="69">
        <v>60.302999999999997</v>
      </c>
      <c r="F24" s="52">
        <v>219906.77</v>
      </c>
      <c r="G24" s="61">
        <v>57.523000000000003</v>
      </c>
      <c r="H24" s="62">
        <v>146710.87</v>
      </c>
      <c r="I24" s="61">
        <v>59.158999999999999</v>
      </c>
      <c r="J24" s="62">
        <v>176896.53</v>
      </c>
      <c r="K24" s="63">
        <v>58.994999999999997</v>
      </c>
      <c r="L24" s="70">
        <v>181171.39</v>
      </c>
      <c r="R24" s="49" t="s">
        <v>19</v>
      </c>
      <c r="S24" s="56">
        <v>20.263999999999999</v>
      </c>
      <c r="T24" s="52">
        <v>73844.240000000005</v>
      </c>
      <c r="U24" s="51">
        <v>18.841000000000001</v>
      </c>
      <c r="V24" s="52">
        <v>84563.999999999985</v>
      </c>
      <c r="W24" s="51">
        <v>17.760999999999999</v>
      </c>
      <c r="X24" s="52">
        <v>88289.49</v>
      </c>
      <c r="Y24" s="78">
        <v>18.955333333333332</v>
      </c>
      <c r="Z24" s="79">
        <v>82232.57666666666</v>
      </c>
      <c r="AF24" s="49" t="s">
        <v>19</v>
      </c>
      <c r="AG24" s="56">
        <v>14.375999999999999</v>
      </c>
      <c r="AH24" s="52">
        <v>36669.150048483461</v>
      </c>
      <c r="AI24" s="51">
        <v>13.085000000000001</v>
      </c>
      <c r="AJ24" s="52">
        <v>34583.408488288209</v>
      </c>
      <c r="AK24" s="51">
        <v>12.127000000000001</v>
      </c>
      <c r="AL24" s="52">
        <v>33348</v>
      </c>
      <c r="AM24" s="78">
        <f t="shared" si="0"/>
        <v>13.196</v>
      </c>
      <c r="AN24" s="79">
        <f t="shared" si="1"/>
        <v>34866.852845590554</v>
      </c>
    </row>
    <row r="25" spans="4:40" ht="15.75" thickBot="1" x14ac:dyDescent="0.3">
      <c r="D25" s="50" t="s">
        <v>20</v>
      </c>
      <c r="E25" s="71">
        <v>78.793000000000006</v>
      </c>
      <c r="F25" s="58">
        <v>284148.31</v>
      </c>
      <c r="G25" s="72">
        <v>77.646000000000001</v>
      </c>
      <c r="H25" s="73">
        <v>180493.23</v>
      </c>
      <c r="I25" s="72">
        <v>74.254999999999995</v>
      </c>
      <c r="J25" s="73">
        <v>205198.81</v>
      </c>
      <c r="K25" s="74">
        <v>76.89800000000001</v>
      </c>
      <c r="L25" s="75">
        <v>223280.1166666667</v>
      </c>
      <c r="R25" s="50" t="s">
        <v>20</v>
      </c>
      <c r="S25" s="57">
        <v>15.355</v>
      </c>
      <c r="T25" s="58">
        <v>62779.08</v>
      </c>
      <c r="U25" s="59">
        <v>15.37</v>
      </c>
      <c r="V25" s="58">
        <v>71552</v>
      </c>
      <c r="W25" s="59">
        <v>15.206</v>
      </c>
      <c r="X25" s="58">
        <v>77687.31</v>
      </c>
      <c r="Y25" s="80">
        <v>15.310333333333332</v>
      </c>
      <c r="Z25" s="81">
        <v>70672.796666666676</v>
      </c>
      <c r="AF25" s="50" t="s">
        <v>20</v>
      </c>
      <c r="AG25" s="57">
        <v>11.989000000000001</v>
      </c>
      <c r="AH25" s="58">
        <v>30580.581519982486</v>
      </c>
      <c r="AI25" s="59">
        <v>10.488</v>
      </c>
      <c r="AJ25" s="58">
        <v>27719.586413845369</v>
      </c>
      <c r="AK25" s="59">
        <v>10.68</v>
      </c>
      <c r="AL25" s="58">
        <v>29280</v>
      </c>
      <c r="AM25" s="80">
        <f t="shared" si="0"/>
        <v>11.052333333333332</v>
      </c>
      <c r="AN25" s="81">
        <f t="shared" si="1"/>
        <v>29193.389311275951</v>
      </c>
    </row>
    <row r="26" spans="4:40" ht="15" hidden="1" customHeight="1" thickBot="1" x14ac:dyDescent="0.3">
      <c r="D26" s="10" t="s">
        <v>21</v>
      </c>
      <c r="L26" s="60"/>
      <c r="R26" s="45" t="s">
        <v>21</v>
      </c>
      <c r="S26" s="46">
        <f t="shared" ref="S26:T26" si="2">SUM(S14:S25)</f>
        <v>181.52799999999999</v>
      </c>
      <c r="T26" s="46">
        <f t="shared" si="2"/>
        <v>717333.28</v>
      </c>
      <c r="AF26" s="45" t="s">
        <v>21</v>
      </c>
      <c r="AG26" s="46">
        <f t="shared" ref="AG26:AH26" si="3">SUM(AG14:AG25)</f>
        <v>135.14999999999998</v>
      </c>
      <c r="AH26" s="46">
        <f t="shared" si="3"/>
        <v>344729.8016870158</v>
      </c>
    </row>
    <row r="27" spans="4:40" x14ac:dyDescent="0.25">
      <c r="D27" s="13" t="s">
        <v>21</v>
      </c>
      <c r="E27" s="11">
        <f t="shared" ref="E27:J27" si="4">SUM(E14:E25)</f>
        <v>593.32499999999993</v>
      </c>
      <c r="F27" s="39">
        <f t="shared" si="4"/>
        <v>1618191.4</v>
      </c>
      <c r="G27" s="11">
        <f t="shared" si="4"/>
        <v>552.9129999999999</v>
      </c>
      <c r="H27" s="39">
        <f t="shared" si="4"/>
        <v>1562952.94</v>
      </c>
      <c r="I27" s="11">
        <f t="shared" si="4"/>
        <v>577.63000000000011</v>
      </c>
      <c r="J27" s="39">
        <f t="shared" si="4"/>
        <v>1764162.72</v>
      </c>
      <c r="K27" s="11">
        <v>574.62266666666665</v>
      </c>
      <c r="L27" s="12">
        <v>1648435.686666667</v>
      </c>
      <c r="R27" s="10" t="s">
        <v>21</v>
      </c>
      <c r="S27" s="41">
        <f t="shared" ref="S27:Z27" si="5">SUM(S14:S25)</f>
        <v>181.52799999999999</v>
      </c>
      <c r="T27" s="136">
        <f t="shared" si="5"/>
        <v>717333.28</v>
      </c>
      <c r="U27" s="41">
        <f t="shared" si="5"/>
        <v>168.137</v>
      </c>
      <c r="V27" s="136">
        <f t="shared" si="5"/>
        <v>756135</v>
      </c>
      <c r="W27" s="41">
        <f t="shared" si="5"/>
        <v>172.66499999999996</v>
      </c>
      <c r="X27" s="136">
        <f t="shared" si="5"/>
        <v>891553.57000000007</v>
      </c>
      <c r="Y27" s="41">
        <f t="shared" si="5"/>
        <v>174.10999999999996</v>
      </c>
      <c r="Z27" s="138">
        <f t="shared" si="5"/>
        <v>788340.61666666658</v>
      </c>
      <c r="AF27" s="10" t="s">
        <v>21</v>
      </c>
      <c r="AG27" s="41">
        <f t="shared" ref="AG27:AN27" si="6">SUM(AG14:AG25)</f>
        <v>135.14999999999998</v>
      </c>
      <c r="AH27" s="136">
        <f t="shared" si="6"/>
        <v>344729.8016870158</v>
      </c>
      <c r="AI27" s="41">
        <f t="shared" si="6"/>
        <v>128.63400000000001</v>
      </c>
      <c r="AJ27" s="136">
        <f t="shared" si="6"/>
        <v>339977.2386306813</v>
      </c>
      <c r="AK27" s="41">
        <f t="shared" si="6"/>
        <v>130.83399999999997</v>
      </c>
      <c r="AL27" s="136">
        <f t="shared" si="6"/>
        <v>357862.7</v>
      </c>
      <c r="AM27" s="41">
        <f t="shared" si="6"/>
        <v>131.53933333333333</v>
      </c>
      <c r="AN27" s="138">
        <f t="shared" si="6"/>
        <v>347523.24677256576</v>
      </c>
    </row>
    <row r="28" spans="4:40" ht="15.75" thickBot="1" x14ac:dyDescent="0.3">
      <c r="D28" s="14" t="s">
        <v>22</v>
      </c>
      <c r="E28" s="34">
        <f>E27*1000</f>
        <v>593324.99999999988</v>
      </c>
      <c r="F28" s="40"/>
      <c r="G28" s="34">
        <f>G27*1000</f>
        <v>552912.99999999988</v>
      </c>
      <c r="H28" s="40"/>
      <c r="I28" s="34">
        <f>1000*I27</f>
        <v>577630.00000000012</v>
      </c>
      <c r="J28" s="40"/>
      <c r="K28" s="34">
        <f>1000*K27</f>
        <v>574622.66666666663</v>
      </c>
      <c r="L28" s="15"/>
      <c r="R28" s="14" t="s">
        <v>22</v>
      </c>
      <c r="S28" s="42">
        <f>S27*1000</f>
        <v>181528</v>
      </c>
      <c r="T28" s="137"/>
      <c r="U28" s="42">
        <f>U27*1000</f>
        <v>168137</v>
      </c>
      <c r="V28" s="137"/>
      <c r="W28" s="42">
        <f>W27*1000</f>
        <v>172664.99999999997</v>
      </c>
      <c r="X28" s="137"/>
      <c r="Y28" s="42">
        <f>Y27*1000</f>
        <v>174109.99999999997</v>
      </c>
      <c r="Z28" s="139"/>
      <c r="AF28" s="14" t="s">
        <v>22</v>
      </c>
      <c r="AG28" s="42">
        <f>AG27*1000</f>
        <v>135149.99999999997</v>
      </c>
      <c r="AH28" s="137"/>
      <c r="AI28" s="42">
        <f>AI27*1000</f>
        <v>128634.00000000001</v>
      </c>
      <c r="AJ28" s="137"/>
      <c r="AK28" s="42">
        <f>AK27*1000</f>
        <v>130833.99999999997</v>
      </c>
      <c r="AL28" s="137"/>
      <c r="AM28" s="42">
        <f>AM27*1000</f>
        <v>131539.33333333334</v>
      </c>
      <c r="AN28" s="139"/>
    </row>
    <row r="29" spans="4:40" ht="15.75" thickBot="1" x14ac:dyDescent="0.3">
      <c r="D29" s="37" t="s">
        <v>31</v>
      </c>
      <c r="F29" s="38">
        <f>F27/E27/1000</f>
        <v>2.727327181561539</v>
      </c>
      <c r="G29" s="36"/>
      <c r="H29" s="38">
        <f>H27/G27/1000</f>
        <v>2.8267610636754794</v>
      </c>
      <c r="I29" s="36"/>
      <c r="J29" s="38">
        <f>J27/I27/1000</f>
        <v>3.0541397088101374</v>
      </c>
      <c r="R29" s="37" t="s">
        <v>31</v>
      </c>
      <c r="T29" s="38">
        <f>T27/S27/1000</f>
        <v>3.9516398572121108</v>
      </c>
      <c r="U29" s="36"/>
      <c r="V29" s="38">
        <f>V27/U27/1000</f>
        <v>4.4971362638800505</v>
      </c>
      <c r="W29" s="36"/>
      <c r="X29" s="38">
        <f>X27/W27/1000</f>
        <v>5.1634875047056461</v>
      </c>
      <c r="AF29" s="37" t="s">
        <v>31</v>
      </c>
      <c r="AH29" s="38">
        <f>AH27/AG27/1000</f>
        <v>2.5507199532890552</v>
      </c>
      <c r="AI29" s="36"/>
      <c r="AJ29" s="38">
        <f>AJ27/AI27/1000</f>
        <v>2.6429811607404048</v>
      </c>
      <c r="AK29" s="36"/>
      <c r="AL29" s="38">
        <f>AL27/AK27/1000</f>
        <v>2.7352423681917548</v>
      </c>
    </row>
    <row r="34" spans="4:41" ht="18.75" x14ac:dyDescent="0.25">
      <c r="D34" s="82" t="s">
        <v>28</v>
      </c>
      <c r="R34" s="82" t="s">
        <v>28</v>
      </c>
      <c r="AF34" s="82" t="s">
        <v>28</v>
      </c>
    </row>
    <row r="36" spans="4:41" ht="15.75" thickBot="1" x14ac:dyDescent="0.3"/>
    <row r="37" spans="4:41" x14ac:dyDescent="0.25">
      <c r="D37" s="129" t="str">
        <f>"REÁLNÉ SPOTŘEBY voda (m3)"</f>
        <v>REÁLNÉ SPOTŘEBY voda (m3)</v>
      </c>
      <c r="E37" s="20">
        <v>2017</v>
      </c>
      <c r="F37" s="21"/>
      <c r="G37" s="20">
        <v>2018</v>
      </c>
      <c r="H37" s="21"/>
      <c r="I37" s="20">
        <v>2019</v>
      </c>
      <c r="J37" s="22"/>
      <c r="R37" s="129" t="str">
        <f>"REÁLNÉ SPOTŘEBY voda (m3)"</f>
        <v>REÁLNÉ SPOTŘEBY voda (m3)</v>
      </c>
      <c r="S37" s="20">
        <v>2017</v>
      </c>
      <c r="T37" s="21"/>
      <c r="U37" s="20">
        <v>2018</v>
      </c>
      <c r="V37" s="21"/>
      <c r="W37" s="20">
        <v>2019</v>
      </c>
      <c r="X37" s="22"/>
      <c r="AF37" s="129" t="str">
        <f>"REÁLNÉ SPOTŘEBY voda (m3)"</f>
        <v>REÁLNÉ SPOTŘEBY voda (m3)</v>
      </c>
      <c r="AG37" s="20">
        <v>2017</v>
      </c>
      <c r="AH37" s="21"/>
      <c r="AI37" s="20">
        <v>2018</v>
      </c>
      <c r="AJ37" s="21"/>
      <c r="AK37" s="20">
        <v>2019</v>
      </c>
      <c r="AL37" s="22"/>
    </row>
    <row r="38" spans="4:41" ht="15.75" thickBot="1" x14ac:dyDescent="0.3">
      <c r="D38" s="130"/>
      <c r="E38" s="23" t="s">
        <v>8</v>
      </c>
      <c r="F38" s="23" t="s">
        <v>29</v>
      </c>
      <c r="G38" s="23" t="s">
        <v>8</v>
      </c>
      <c r="H38" s="23" t="s">
        <v>29</v>
      </c>
      <c r="I38" s="23" t="s">
        <v>8</v>
      </c>
      <c r="J38" s="24" t="s">
        <v>29</v>
      </c>
      <c r="R38" s="130"/>
      <c r="S38" s="23" t="s">
        <v>8</v>
      </c>
      <c r="T38" s="23" t="s">
        <v>29</v>
      </c>
      <c r="U38" s="23" t="s">
        <v>8</v>
      </c>
      <c r="V38" s="23" t="s">
        <v>29</v>
      </c>
      <c r="W38" s="23" t="s">
        <v>8</v>
      </c>
      <c r="X38" s="24" t="s">
        <v>29</v>
      </c>
      <c r="AF38" s="130"/>
      <c r="AG38" s="23" t="s">
        <v>8</v>
      </c>
      <c r="AH38" s="23" t="s">
        <v>29</v>
      </c>
      <c r="AI38" s="23" t="s">
        <v>8</v>
      </c>
      <c r="AJ38" s="23" t="s">
        <v>29</v>
      </c>
      <c r="AK38" s="23" t="s">
        <v>8</v>
      </c>
      <c r="AL38" s="24" t="s">
        <v>29</v>
      </c>
    </row>
    <row r="39" spans="4:41" ht="15.75" thickBot="1" x14ac:dyDescent="0.3">
      <c r="D39" s="25" t="s">
        <v>20</v>
      </c>
      <c r="E39" s="31">
        <v>5976</v>
      </c>
      <c r="F39" s="32">
        <v>26927</v>
      </c>
      <c r="G39" s="32">
        <v>6064</v>
      </c>
      <c r="H39" s="32">
        <v>42128</v>
      </c>
      <c r="I39" s="32">
        <v>7485</v>
      </c>
      <c r="J39" s="33">
        <v>46862</v>
      </c>
      <c r="R39" s="25" t="s">
        <v>20</v>
      </c>
      <c r="S39" s="31">
        <v>1585</v>
      </c>
      <c r="T39" s="32">
        <v>139542</v>
      </c>
      <c r="U39" s="32">
        <v>1971</v>
      </c>
      <c r="V39" s="32">
        <v>173526</v>
      </c>
      <c r="W39" s="32">
        <v>1052</v>
      </c>
      <c r="X39" s="33">
        <v>88130</v>
      </c>
      <c r="AF39" s="25" t="s">
        <v>20</v>
      </c>
      <c r="AG39" s="84">
        <v>1558</v>
      </c>
      <c r="AH39" s="85">
        <v>171140</v>
      </c>
      <c r="AI39" s="85">
        <v>1417</v>
      </c>
      <c r="AJ39" s="85">
        <v>155755</v>
      </c>
      <c r="AK39" s="85">
        <v>1556</v>
      </c>
      <c r="AL39" s="86">
        <v>186250</v>
      </c>
    </row>
    <row r="40" spans="4:41" ht="15.75" thickBot="1" x14ac:dyDescent="0.3">
      <c r="D40" s="26" t="s">
        <v>33</v>
      </c>
      <c r="E40" s="28">
        <f>SUM(E39)</f>
        <v>5976</v>
      </c>
      <c r="F40" s="29">
        <f t="shared" ref="F40" si="7">SUM(F28:F39)</f>
        <v>26929.727327181561</v>
      </c>
      <c r="G40" s="29">
        <f>SUM(G39)</f>
        <v>6064</v>
      </c>
      <c r="H40" s="29">
        <f t="shared" ref="H40" si="8">SUM(H28:H39)</f>
        <v>42130.826761063676</v>
      </c>
      <c r="I40" s="29">
        <f>SUM(I39)</f>
        <v>7485</v>
      </c>
      <c r="J40" s="30">
        <f t="shared" ref="J40" si="9">SUM(J28:J39)</f>
        <v>46865.054139708809</v>
      </c>
      <c r="R40" s="26" t="s">
        <v>33</v>
      </c>
      <c r="S40" s="28">
        <v>1585</v>
      </c>
      <c r="T40" s="29">
        <v>139542</v>
      </c>
      <c r="U40" s="29">
        <v>1971</v>
      </c>
      <c r="V40" s="29">
        <v>173526</v>
      </c>
      <c r="W40" s="29">
        <v>1052</v>
      </c>
      <c r="X40" s="30">
        <v>88130</v>
      </c>
      <c r="AF40" s="26" t="s">
        <v>33</v>
      </c>
      <c r="AG40" s="87">
        <f>SUM(AG39)</f>
        <v>1558</v>
      </c>
      <c r="AH40" s="88">
        <f t="shared" ref="AH40:AL40" si="10">SUM(AH28:AH39)</f>
        <v>171142.55071995329</v>
      </c>
      <c r="AI40" s="88">
        <f>SUM(AI39)</f>
        <v>1417</v>
      </c>
      <c r="AJ40" s="88">
        <f t="shared" si="10"/>
        <v>155757.64298116075</v>
      </c>
      <c r="AK40" s="88">
        <f>SUM(AK39)</f>
        <v>1556</v>
      </c>
      <c r="AL40" s="89">
        <f t="shared" si="10"/>
        <v>186252.73524236819</v>
      </c>
    </row>
    <row r="41" spans="4:41" ht="15.75" thickBot="1" x14ac:dyDescent="0.3">
      <c r="D41" s="18" t="s">
        <v>32</v>
      </c>
      <c r="F41" s="27">
        <f>F40/E40</f>
        <v>4.506313140425295</v>
      </c>
      <c r="G41" s="1"/>
      <c r="H41" s="27">
        <f>H40/G40</f>
        <v>6.9476957059801574</v>
      </c>
      <c r="J41" s="27">
        <f>J40/I40</f>
        <v>6.2611962778502086</v>
      </c>
      <c r="R41" s="18" t="s">
        <v>32</v>
      </c>
      <c r="T41" s="27">
        <f>T40/S40</f>
        <v>88.039116719242898</v>
      </c>
      <c r="U41" s="1"/>
      <c r="V41" s="27">
        <f>V40/U40</f>
        <v>88.039573820395745</v>
      </c>
      <c r="X41" s="27">
        <f>X40/W40</f>
        <v>83.773764258555133</v>
      </c>
      <c r="AF41" s="18" t="s">
        <v>32</v>
      </c>
      <c r="AH41" s="27">
        <f>AH40/AG40</f>
        <v>109.8475935301369</v>
      </c>
      <c r="AI41" s="1"/>
      <c r="AJ41" s="27">
        <f>AJ40/AI40</f>
        <v>109.92070782015578</v>
      </c>
      <c r="AL41" s="27">
        <f>AL40/AK40</f>
        <v>119.69970131257595</v>
      </c>
    </row>
    <row r="45" spans="4:41" ht="18.75" x14ac:dyDescent="0.25">
      <c r="R45" s="90" t="s">
        <v>35</v>
      </c>
      <c r="AF45" s="90" t="s">
        <v>35</v>
      </c>
    </row>
    <row r="48" spans="4:41" ht="15.75" thickBot="1" x14ac:dyDescent="0.3">
      <c r="N48" s="8"/>
      <c r="O48" s="8"/>
      <c r="R48" s="2"/>
      <c r="S48" s="2"/>
      <c r="T48" s="2"/>
      <c r="U48" s="2"/>
      <c r="V48" s="2"/>
      <c r="W48" s="2"/>
      <c r="X48" s="2"/>
      <c r="Y48" s="3"/>
      <c r="Z48" s="2"/>
      <c r="AA48" s="2"/>
      <c r="AF48" s="2"/>
      <c r="AG48" s="2"/>
      <c r="AH48" s="2"/>
      <c r="AI48" s="2"/>
      <c r="AJ48" s="2"/>
      <c r="AK48" s="2"/>
      <c r="AL48" s="2"/>
      <c r="AM48" s="3"/>
      <c r="AN48" s="2"/>
      <c r="AO48" s="2"/>
    </row>
    <row r="49" spans="14:41" x14ac:dyDescent="0.25">
      <c r="N49" s="91"/>
      <c r="O49" s="91"/>
      <c r="R49" s="131" t="str">
        <f>"REÁLNÉ SPOTŘEBY - "&amp;[1]Objekty!$H$19</f>
        <v>REÁLNÉ SPOTŘEBY - ZP</v>
      </c>
      <c r="S49" s="126">
        <v>2017</v>
      </c>
      <c r="T49" s="126"/>
      <c r="U49" s="127"/>
      <c r="V49" s="125">
        <v>2018</v>
      </c>
      <c r="W49" s="126"/>
      <c r="X49" s="127"/>
      <c r="Y49" s="125">
        <v>2019</v>
      </c>
      <c r="Z49" s="126"/>
      <c r="AA49" s="128"/>
      <c r="AF49" s="123" t="str">
        <f>"REÁLNÉ SPOTŘEBY - "&amp;[1]Objekty!$H$19</f>
        <v>REÁLNÉ SPOTŘEBY - ZP</v>
      </c>
      <c r="AG49" s="125">
        <v>2017</v>
      </c>
      <c r="AH49" s="126"/>
      <c r="AI49" s="127"/>
      <c r="AJ49" s="125">
        <v>2018</v>
      </c>
      <c r="AK49" s="126"/>
      <c r="AL49" s="127"/>
      <c r="AM49" s="125">
        <v>2019</v>
      </c>
      <c r="AN49" s="126"/>
      <c r="AO49" s="128"/>
    </row>
    <row r="50" spans="14:41" s="95" customFormat="1" ht="33.6" customHeight="1" thickBot="1" x14ac:dyDescent="0.3">
      <c r="N50" s="93"/>
      <c r="O50" s="93"/>
      <c r="P50" s="94"/>
      <c r="R50" s="132"/>
      <c r="S50" s="110" t="s">
        <v>23</v>
      </c>
      <c r="T50" s="9" t="str">
        <f>"Spotřeba z faktur "&amp;IF([1]Objekty!$H$19="ZP","MWh",IF([1]Objekty!$H$19="CZT","GJ",IF([1]Objekty!$H$19="EOC","GJ","t")))</f>
        <v>Spotřeba z faktur MWh</v>
      </c>
      <c r="U50" s="9" t="s">
        <v>5</v>
      </c>
      <c r="V50" s="9" t="s">
        <v>23</v>
      </c>
      <c r="W50" s="9" t="str">
        <f>"Spotřeba z faktur "&amp;IF([1]Objekty!$H$19="ZP","MWh",IF([1]Objekty!$H$19="CZT","GJ",IF([1]Objekty!$H$19="EOC","GJ","t")))</f>
        <v>Spotřeba z faktur MWh</v>
      </c>
      <c r="X50" s="9" t="s">
        <v>5</v>
      </c>
      <c r="Y50" s="9" t="s">
        <v>24</v>
      </c>
      <c r="Z50" s="9" t="str">
        <f>"Spotřeba z faktur "&amp;IF([1]Objekty!$H$19="ZP","MWh",IF([1]Objekty!$H$19="CZT","GJ",IF([1]Objekty!$H$19="EOC","GJ","t")))</f>
        <v>Spotřeba z faktur MWh</v>
      </c>
      <c r="AA50" s="96" t="s">
        <v>5</v>
      </c>
      <c r="AD50" s="94"/>
      <c r="AF50" s="124"/>
      <c r="AG50" s="23" t="s">
        <v>23</v>
      </c>
      <c r="AH50" s="23" t="str">
        <f>"Spotřeba z faktur "&amp;IF([1]Objekty!$H$19="ZP","MWh",IF([1]Objekty!$H$19="CZT","GJ",IF([1]Objekty!$H$19="EOC","GJ","t")))</f>
        <v>Spotřeba z faktur MWh</v>
      </c>
      <c r="AI50" s="23" t="s">
        <v>5</v>
      </c>
      <c r="AJ50" s="23" t="s">
        <v>23</v>
      </c>
      <c r="AK50" s="23" t="str">
        <f>"Spotřeba z faktur "&amp;IF([1]Objekty!$H$19="ZP","MWh",IF([1]Objekty!$H$19="CZT","GJ",IF([1]Objekty!$H$19="EOC","GJ","t")))</f>
        <v>Spotřeba z faktur MWh</v>
      </c>
      <c r="AL50" s="23" t="s">
        <v>5</v>
      </c>
      <c r="AM50" s="23" t="s">
        <v>24</v>
      </c>
      <c r="AN50" s="23" t="str">
        <f>"Spotřeba z faktur "&amp;IF([1]Objekty!$H$19="ZP","MWh",IF([1]Objekty!$H$19="CZT","GJ",IF([1]Objekty!$H$19="EOC","GJ","t")))</f>
        <v>Spotřeba z faktur MWh</v>
      </c>
      <c r="AO50" s="24" t="s">
        <v>5</v>
      </c>
    </row>
    <row r="51" spans="14:41" x14ac:dyDescent="0.25">
      <c r="N51" s="92"/>
      <c r="O51" s="92"/>
      <c r="R51" s="25" t="s">
        <v>9</v>
      </c>
      <c r="S51" s="106">
        <f>IF(T51*IFERROR(HLOOKUP([1]Objekty!$H$19,[1]Mezivýpočty!$V$1339:$AH$1342,4,FALSE),[1]Objekty!$F$23)=0,"-",T51*IFERROR(HLOOKUP([1]Objekty!$H$19,[1]Mezivýpočty!$V$1339:$AH$1342,4,FALSE),[1]Objekty!$F$23))</f>
        <v>193.93360786800002</v>
      </c>
      <c r="T51" s="99">
        <v>215.26652000000001</v>
      </c>
      <c r="U51" s="99">
        <v>169796.00000000003</v>
      </c>
      <c r="V51" s="100">
        <f>IF(W51*IFERROR(HLOOKUP([1]Objekty!$H$19,[1]Mezivýpočty!$V$1339:$AH$1342,4,FALSE),[1]Objekty!$F$23)=0,"-",W51*IFERROR(HLOOKUP([1]Objekty!$H$19,[1]Mezivýpočty!$V$1339:$AH$1342,4,FALSE),[1]Objekty!$F$23))</f>
        <v>189.54170235000001</v>
      </c>
      <c r="W51" s="99">
        <v>210.39150000000001</v>
      </c>
      <c r="X51" s="99">
        <v>211459</v>
      </c>
      <c r="Y51" s="100">
        <f>IF(Z51*IFERROR(HLOOKUP([1]Objekty!$H$19,[1]Mezivýpočty!$V$1339:$AH$1342,4,FALSE),[1]Objekty!$F$23)=0,"-",Z51*IFERROR(HLOOKUP([1]Objekty!$H$19,[1]Mezivýpočty!$V$1339:$AH$1342,4,FALSE),[1]Objekty!$F$23))</f>
        <v>150.58975932000001</v>
      </c>
      <c r="Z51" s="99">
        <v>167.15479999999999</v>
      </c>
      <c r="AA51" s="101">
        <v>144408.22</v>
      </c>
      <c r="AF51" s="25" t="s">
        <v>9</v>
      </c>
      <c r="AG51" s="114">
        <f>IF(AH51*IFERROR(HLOOKUP([1]Objekty!$H$19,[1]Mezivýpočty!$V$1339:$AH$1342,4,FALSE),[1]Objekty!$F$23)=0,"-",AH51*IFERROR(HLOOKUP([1]Objekty!$H$19,[1]Mezivýpočty!$V$1339:$AH$1342,4,FALSE),[1]Objekty!$F$23))</f>
        <v>194.66647200000003</v>
      </c>
      <c r="AH51" s="111">
        <v>216.08</v>
      </c>
      <c r="AI51" s="111">
        <v>158754</v>
      </c>
      <c r="AJ51" s="112">
        <f>IF(AK51*IFERROR(HLOOKUP([1]Objekty!$H$19,[1]Mezivýpočty!$V$1339:$AH$1342,4,FALSE),[1]Objekty!$F$23)=0,"-",AK51*IFERROR(HLOOKUP([1]Objekty!$H$19,[1]Mezivýpočty!$V$1339:$AH$1342,4,FALSE),[1]Objekty!$F$23))</f>
        <v>145.94580000000002</v>
      </c>
      <c r="AK51" s="111">
        <v>162</v>
      </c>
      <c r="AL51" s="111">
        <v>163752.35256468548</v>
      </c>
      <c r="AM51" s="112">
        <f>IF(AN51*IFERROR(HLOOKUP([1]Objekty!$H$19,[1]Mezivýpočty!$V$1339:$AH$1342,4,FALSE),[1]Objekty!$F$23)=0,"-",AN51*IFERROR(HLOOKUP([1]Objekty!$H$19,[1]Mezivýpočty!$V$1339:$AH$1342,4,FALSE),[1]Objekty!$F$23))</f>
        <v>164.18902500000002</v>
      </c>
      <c r="AN51" s="111">
        <v>182.25</v>
      </c>
      <c r="AO51" s="113">
        <v>207115.72097375011</v>
      </c>
    </row>
    <row r="52" spans="14:41" x14ac:dyDescent="0.25">
      <c r="N52" s="92"/>
      <c r="O52" s="92"/>
      <c r="R52" s="109" t="s">
        <v>10</v>
      </c>
      <c r="S52" s="107">
        <f>IF(T52*IFERROR(HLOOKUP([1]Objekty!$H$19,[1]Mezivýpočty!$V$1339:$AH$1342,4,FALSE),[1]Objekty!$F$23)=0,"-",T52*IFERROR(HLOOKUP([1]Objekty!$H$19,[1]Mezivýpočty!$V$1339:$AH$1342,4,FALSE),[1]Objekty!$F$23))</f>
        <v>200.91363692400003</v>
      </c>
      <c r="T52" s="98">
        <v>223.01436000000001</v>
      </c>
      <c r="U52" s="98">
        <v>174802.99999999997</v>
      </c>
      <c r="V52" s="97">
        <f>IF(W52*IFERROR(HLOOKUP([1]Objekty!$H$19,[1]Mezivýpočty!$V$1339:$AH$1342,4,FALSE),[1]Objekty!$F$23)=0,"-",W52*IFERROR(HLOOKUP([1]Objekty!$H$19,[1]Mezivýpočty!$V$1339:$AH$1342,4,FALSE),[1]Objekty!$F$23))</f>
        <v>139.04307717300003</v>
      </c>
      <c r="W52" s="98">
        <v>154.33797000000001</v>
      </c>
      <c r="X52" s="98">
        <v>161992.00000000003</v>
      </c>
      <c r="Y52" s="97">
        <f>IF(Z52*IFERROR(HLOOKUP([1]Objekty!$H$19,[1]Mezivýpočty!$V$1339:$AH$1342,4,FALSE),[1]Objekty!$F$23)=0,"-",Z52*IFERROR(HLOOKUP([1]Objekty!$H$19,[1]Mezivýpočty!$V$1339:$AH$1342,4,FALSE),[1]Objekty!$F$23))</f>
        <v>125.58023478000001</v>
      </c>
      <c r="Z52" s="98">
        <v>139.39420000000001</v>
      </c>
      <c r="AA52" s="102">
        <v>124125.38</v>
      </c>
      <c r="AF52" s="109" t="s">
        <v>10</v>
      </c>
      <c r="AG52" s="107">
        <f>IF(AH52*IFERROR(HLOOKUP([1]Objekty!$H$19,[1]Mezivýpočty!$V$1339:$AH$1342,4,FALSE),[1]Objekty!$F$23)=0,"-",AH52*IFERROR(HLOOKUP([1]Objekty!$H$19,[1]Mezivýpočty!$V$1339:$AH$1342,4,FALSE),[1]Objekty!$F$23))</f>
        <v>162.93317039999999</v>
      </c>
      <c r="AH52" s="98">
        <v>180.85599999999999</v>
      </c>
      <c r="AI52" s="98">
        <v>136566</v>
      </c>
      <c r="AJ52" s="97">
        <f>IF(AK52*IFERROR(HLOOKUP([1]Objekty!$H$19,[1]Mezivýpočty!$V$1339:$AH$1342,4,FALSE),[1]Objekty!$F$23)=0,"-",AK52*IFERROR(HLOOKUP([1]Objekty!$H$19,[1]Mezivýpočty!$V$1339:$AH$1342,4,FALSE),[1]Objekty!$F$23))</f>
        <v>165.270105</v>
      </c>
      <c r="AK52" s="98">
        <v>183.45</v>
      </c>
      <c r="AL52" s="98">
        <v>185434.37702463919</v>
      </c>
      <c r="AM52" s="97">
        <f>IF(AN52*IFERROR(HLOOKUP([1]Objekty!$H$19,[1]Mezivýpočty!$V$1339:$AH$1342,4,FALSE),[1]Objekty!$F$23)=0,"-",AN52*IFERROR(HLOOKUP([1]Objekty!$H$19,[1]Mezivýpočty!$V$1339:$AH$1342,4,FALSE),[1]Objekty!$F$23))</f>
        <v>129.67374419999999</v>
      </c>
      <c r="AN52" s="98">
        <v>143.93799999999999</v>
      </c>
      <c r="AO52" s="102">
        <v>163576.53029091709</v>
      </c>
    </row>
    <row r="53" spans="14:41" x14ac:dyDescent="0.25">
      <c r="N53" s="92"/>
      <c r="O53" s="92"/>
      <c r="R53" s="109" t="s">
        <v>11</v>
      </c>
      <c r="S53" s="107">
        <f>IF(T53*IFERROR(HLOOKUP([1]Objekty!$H$19,[1]Mezivýpočty!$V$1339:$AH$1342,4,FALSE),[1]Objekty!$F$23)=0,"-",T53*IFERROR(HLOOKUP([1]Objekty!$H$19,[1]Mezivýpočty!$V$1339:$AH$1342,4,FALSE),[1]Objekty!$F$23))</f>
        <v>195.54602967900001</v>
      </c>
      <c r="T53" s="98">
        <v>217.05631</v>
      </c>
      <c r="U53" s="98">
        <v>170952.00000000003</v>
      </c>
      <c r="V53" s="97">
        <f>IF(W53*IFERROR(HLOOKUP([1]Objekty!$H$19,[1]Mezivýpočty!$V$1339:$AH$1342,4,FALSE),[1]Objekty!$F$23)=0,"-",W53*IFERROR(HLOOKUP([1]Objekty!$H$19,[1]Mezivýpočty!$V$1339:$AH$1342,4,FALSE),[1]Objekty!$F$23))</f>
        <v>133.76148786000002</v>
      </c>
      <c r="W53" s="98">
        <v>148.47540000000001</v>
      </c>
      <c r="X53" s="98">
        <v>156818</v>
      </c>
      <c r="Y53" s="97">
        <f>IF(Z53*IFERROR(HLOOKUP([1]Objekty!$H$19,[1]Mezivýpočty!$V$1339:$AH$1342,4,FALSE),[1]Objekty!$F$23)=0,"-",Z53*IFERROR(HLOOKUP([1]Objekty!$H$19,[1]Mezivýpočty!$V$1339:$AH$1342,4,FALSE),[1]Objekty!$F$23))</f>
        <v>99.238008870000016</v>
      </c>
      <c r="Z53" s="98">
        <v>110.15430000000001</v>
      </c>
      <c r="AA53" s="102">
        <v>102761.73999999999</v>
      </c>
      <c r="AF53" s="109" t="s">
        <v>11</v>
      </c>
      <c r="AG53" s="107">
        <f>IF(AH53*IFERROR(HLOOKUP([1]Objekty!$H$19,[1]Mezivýpočty!$V$1339:$AH$1342,4,FALSE),[1]Objekty!$F$23)=0,"-",AH53*IFERROR(HLOOKUP([1]Objekty!$H$19,[1]Mezivýpočty!$V$1339:$AH$1342,4,FALSE),[1]Objekty!$F$23))</f>
        <v>124.3242</v>
      </c>
      <c r="AH53" s="98">
        <v>138</v>
      </c>
      <c r="AI53" s="98">
        <v>109577</v>
      </c>
      <c r="AJ53" s="97">
        <f>IF(AK53*IFERROR(HLOOKUP([1]Objekty!$H$19,[1]Mezivýpočty!$V$1339:$AH$1342,4,FALSE),[1]Objekty!$F$23)=0,"-",AK53*IFERROR(HLOOKUP([1]Objekty!$H$19,[1]Mezivýpočty!$V$1339:$AH$1342,4,FALSE),[1]Objekty!$F$23))</f>
        <v>140.52058020000001</v>
      </c>
      <c r="AK53" s="98">
        <v>155.97800000000001</v>
      </c>
      <c r="AL53" s="98">
        <v>157665.21264404021</v>
      </c>
      <c r="AM53" s="97">
        <f>IF(AN53*IFERROR(HLOOKUP([1]Objekty!$H$19,[1]Mezivýpočty!$V$1339:$AH$1342,4,FALSE),[1]Objekty!$F$23)=0,"-",AN53*IFERROR(HLOOKUP([1]Objekty!$H$19,[1]Mezivýpočty!$V$1339:$AH$1342,4,FALSE),[1]Objekty!$F$23))</f>
        <v>96.611615100000009</v>
      </c>
      <c r="AN53" s="98">
        <v>107.239</v>
      </c>
      <c r="AO53" s="102">
        <v>121870.41317697662</v>
      </c>
    </row>
    <row r="54" spans="14:41" x14ac:dyDescent="0.25">
      <c r="N54" s="92"/>
      <c r="O54" s="92"/>
      <c r="R54" s="109" t="s">
        <v>12</v>
      </c>
      <c r="S54" s="107">
        <f>IF(T54*IFERROR(HLOOKUP([1]Objekty!$H$19,[1]Mezivýpočty!$V$1339:$AH$1342,4,FALSE),[1]Objekty!$F$23)=0,"-",T54*IFERROR(HLOOKUP([1]Objekty!$H$19,[1]Mezivýpočty!$V$1339:$AH$1342,4,FALSE),[1]Objekty!$F$23))</f>
        <v>79.249515345000006</v>
      </c>
      <c r="T54" s="98">
        <v>87.96705</v>
      </c>
      <c r="U54" s="98">
        <v>87522.000000000015</v>
      </c>
      <c r="V54" s="97">
        <f>IF(W54*IFERROR(HLOOKUP([1]Objekty!$H$19,[1]Mezivýpočty!$V$1339:$AH$1342,4,FALSE),[1]Objekty!$F$23)=0,"-",W54*IFERROR(HLOOKUP([1]Objekty!$H$19,[1]Mezivýpočty!$V$1339:$AH$1342,4,FALSE),[1]Objekty!$F$23))</f>
        <v>95.709426813000007</v>
      </c>
      <c r="W54" s="98">
        <v>106.23757000000001</v>
      </c>
      <c r="X54" s="98">
        <v>119543</v>
      </c>
      <c r="Y54" s="97">
        <f>IF(Z54*IFERROR(HLOOKUP([1]Objekty!$H$19,[1]Mezivýpočty!$V$1339:$AH$1342,4,FALSE),[1]Objekty!$F$23)=0,"-",Z54*IFERROR(HLOOKUP([1]Objekty!$H$19,[1]Mezivýpočty!$V$1339:$AH$1342,4,FALSE),[1]Objekty!$F$23))</f>
        <v>37.833295499999998</v>
      </c>
      <c r="Z54" s="98">
        <v>41.994999999999997</v>
      </c>
      <c r="AA54" s="102">
        <v>48795.96</v>
      </c>
      <c r="AF54" s="109" t="s">
        <v>12</v>
      </c>
      <c r="AG54" s="107">
        <f>IF(AH54*IFERROR(HLOOKUP([1]Objekty!$H$19,[1]Mezivýpočty!$V$1339:$AH$1342,4,FALSE),[1]Objekty!$F$23)=0,"-",AH54*IFERROR(HLOOKUP([1]Objekty!$H$19,[1]Mezivýpočty!$V$1339:$AH$1342,4,FALSE),[1]Objekty!$F$23))</f>
        <v>106.3062</v>
      </c>
      <c r="AH54" s="98">
        <v>118</v>
      </c>
      <c r="AI54" s="98">
        <v>96988</v>
      </c>
      <c r="AJ54" s="97">
        <f>IF(AK54*IFERROR(HLOOKUP([1]Objekty!$H$19,[1]Mezivýpočty!$V$1339:$AH$1342,4,FALSE),[1]Objekty!$F$23)=0,"-",AK54*IFERROR(HLOOKUP([1]Objekty!$H$19,[1]Mezivýpočty!$V$1339:$AH$1342,4,FALSE),[1]Objekty!$F$23))</f>
        <v>40.635094500000001</v>
      </c>
      <c r="AK54" s="98">
        <v>45.104999999999997</v>
      </c>
      <c r="AL54" s="98">
        <v>45592.900385371227</v>
      </c>
      <c r="AM54" s="97">
        <f>IF(AN54*IFERROR(HLOOKUP([1]Objekty!$H$19,[1]Mezivýpočty!$V$1339:$AH$1342,4,FALSE),[1]Objekty!$F$23)=0,"-",AN54*IFERROR(HLOOKUP([1]Objekty!$H$19,[1]Mezivýpočty!$V$1339:$AH$1342,4,FALSE),[1]Objekty!$F$23))</f>
        <v>65.719754100000003</v>
      </c>
      <c r="AN54" s="98">
        <v>72.948999999999998</v>
      </c>
      <c r="AO54" s="102">
        <v>82901.973823396969</v>
      </c>
    </row>
    <row r="55" spans="14:41" x14ac:dyDescent="0.25">
      <c r="N55" s="92"/>
      <c r="O55" s="92"/>
      <c r="R55" s="109" t="s">
        <v>13</v>
      </c>
      <c r="S55" s="107">
        <f>IF(T55*IFERROR(HLOOKUP([1]Objekty!$H$19,[1]Mezivýpočty!$V$1339:$AH$1342,4,FALSE),[1]Objekty!$F$23)=0,"-",T55*IFERROR(HLOOKUP([1]Objekty!$H$19,[1]Mezivýpočty!$V$1339:$AH$1342,4,FALSE),[1]Objekty!$F$23))</f>
        <v>18.118468367999998</v>
      </c>
      <c r="T55" s="98">
        <v>20.111519999999999</v>
      </c>
      <c r="U55" s="98">
        <v>43667</v>
      </c>
      <c r="V55" s="97">
        <f>IF(W55*IFERROR(HLOOKUP([1]Objekty!$H$19,[1]Mezivýpočty!$V$1339:$AH$1342,4,FALSE),[1]Objekty!$F$23)=0,"-",W55*IFERROR(HLOOKUP([1]Objekty!$H$19,[1]Mezivýpočty!$V$1339:$AH$1342,4,FALSE),[1]Objekty!$F$23))</f>
        <v>69.038948978999997</v>
      </c>
      <c r="W55" s="98">
        <v>76.633309999999994</v>
      </c>
      <c r="X55" s="98">
        <v>93417</v>
      </c>
      <c r="Y55" s="97">
        <f>IF(Z55*IFERROR(HLOOKUP([1]Objekty!$H$19,[1]Mezivýpočty!$V$1339:$AH$1342,4,FALSE),[1]Objekty!$F$23)=0,"-",Z55*IFERROR(HLOOKUP([1]Objekty!$H$19,[1]Mezivýpočty!$V$1339:$AH$1342,4,FALSE),[1]Objekty!$F$23))</f>
        <v>40.7585178</v>
      </c>
      <c r="Z55" s="98">
        <v>45.241999999999997</v>
      </c>
      <c r="AA55" s="102">
        <v>51168.28</v>
      </c>
      <c r="AF55" s="109" t="s">
        <v>13</v>
      </c>
      <c r="AG55" s="107">
        <f>IF(AH55*IFERROR(HLOOKUP([1]Objekty!$H$19,[1]Mezivýpočty!$V$1339:$AH$1342,4,FALSE),[1]Objekty!$F$23)=0,"-",AH55*IFERROR(HLOOKUP([1]Objekty!$H$19,[1]Mezivýpočty!$V$1339:$AH$1342,4,FALSE),[1]Objekty!$F$23))</f>
        <v>30.954924000000002</v>
      </c>
      <c r="AH55" s="98">
        <v>34.36</v>
      </c>
      <c r="AI55" s="98">
        <v>44310</v>
      </c>
      <c r="AJ55" s="97">
        <f>IF(AK55*IFERROR(HLOOKUP([1]Objekty!$H$19,[1]Mezivýpočty!$V$1339:$AH$1342,4,FALSE),[1]Objekty!$F$23)=0,"-",AK55*IFERROR(HLOOKUP([1]Objekty!$H$19,[1]Mezivýpočty!$V$1339:$AH$1342,4,FALSE),[1]Objekty!$F$23))</f>
        <v>9.4261166999999997</v>
      </c>
      <c r="AK55" s="98">
        <v>10.462999999999999</v>
      </c>
      <c r="AL55" s="98">
        <v>10576.178178298174</v>
      </c>
      <c r="AM55" s="97">
        <f>IF(AN55*IFERROR(HLOOKUP([1]Objekty!$H$19,[1]Mezivýpočty!$V$1339:$AH$1342,4,FALSE),[1]Objekty!$F$23)=0,"-",AN55*IFERROR(HLOOKUP([1]Objekty!$H$19,[1]Mezivýpočty!$V$1339:$AH$1342,4,FALSE),[1]Objekty!$F$23))</f>
        <v>48.451302900000002</v>
      </c>
      <c r="AN55" s="98">
        <v>53.780999999999999</v>
      </c>
      <c r="AO55" s="102">
        <v>61118.741232862849</v>
      </c>
    </row>
    <row r="56" spans="14:41" x14ac:dyDescent="0.25">
      <c r="N56" s="92"/>
      <c r="O56" s="92"/>
      <c r="R56" s="109" t="s">
        <v>14</v>
      </c>
      <c r="S56" s="107">
        <f>IF(T56*IFERROR(HLOOKUP([1]Objekty!$H$19,[1]Mezivýpočty!$V$1339:$AH$1342,4,FALSE),[1]Objekty!$F$23)=0,"-",T56*IFERROR(HLOOKUP([1]Objekty!$H$19,[1]Mezivýpočty!$V$1339:$AH$1342,4,FALSE),[1]Objekty!$F$23))</f>
        <v>11.976474510000001</v>
      </c>
      <c r="T56" s="98">
        <v>13.293900000000001</v>
      </c>
      <c r="U56" s="98">
        <v>39261</v>
      </c>
      <c r="V56" s="97">
        <f>IF(W56*IFERROR(HLOOKUP([1]Objekty!$H$19,[1]Mezivýpočty!$V$1339:$AH$1342,4,FALSE),[1]Objekty!$F$23)=0,"-",W56*IFERROR(HLOOKUP([1]Objekty!$H$19,[1]Mezivýpočty!$V$1339:$AH$1342,4,FALSE),[1]Objekty!$F$23))</f>
        <v>11.818087281</v>
      </c>
      <c r="W56" s="98">
        <v>13.11809</v>
      </c>
      <c r="X56" s="98">
        <v>37365</v>
      </c>
      <c r="Y56" s="97">
        <f>IF(Z56*IFERROR(HLOOKUP([1]Objekty!$H$19,[1]Mezivýpočty!$V$1339:$AH$1342,4,FALSE),[1]Objekty!$F$23)=0,"-",Z56*IFERROR(HLOOKUP([1]Objekty!$H$19,[1]Mezivýpočty!$V$1339:$AH$1342,4,FALSE),[1]Objekty!$F$23))</f>
        <v>21.868734887999999</v>
      </c>
      <c r="Z56" s="98">
        <v>24.274319999999999</v>
      </c>
      <c r="AA56" s="102">
        <v>40014.82</v>
      </c>
      <c r="AF56" s="109" t="s">
        <v>14</v>
      </c>
      <c r="AG56" s="107">
        <f>IF(AH56*IFERROR(HLOOKUP([1]Objekty!$H$19,[1]Mezivýpočty!$V$1339:$AH$1342,4,FALSE),[1]Objekty!$F$23)=0,"-",AH56*IFERROR(HLOOKUP([1]Objekty!$H$19,[1]Mezivýpočty!$V$1339:$AH$1342,4,FALSE),[1]Objekty!$F$23))</f>
        <v>6.1711650000000002</v>
      </c>
      <c r="AH56" s="98">
        <v>6.85</v>
      </c>
      <c r="AI56" s="98">
        <v>26985</v>
      </c>
      <c r="AJ56" s="97">
        <f>IF(AK56*IFERROR(HLOOKUP([1]Objekty!$H$19,[1]Mezivýpočty!$V$1339:$AH$1342,4,FALSE),[1]Objekty!$F$23)=0,"-",AK56*IFERROR(HLOOKUP([1]Objekty!$H$19,[1]Mezivýpočty!$V$1339:$AH$1342,4,FALSE),[1]Objekty!$F$23))</f>
        <v>3.3945911999999998</v>
      </c>
      <c r="AK56" s="98">
        <v>3.7679999999999998</v>
      </c>
      <c r="AL56" s="98">
        <v>3808.7584226156478</v>
      </c>
      <c r="AM56" s="97">
        <f>IF(AN56*IFERROR(HLOOKUP([1]Objekty!$H$19,[1]Mezivýpočty!$V$1339:$AH$1342,4,FALSE),[1]Objekty!$F$23)=0,"-",AN56*IFERROR(HLOOKUP([1]Objekty!$H$19,[1]Mezivýpočty!$V$1339:$AH$1342,4,FALSE),[1]Objekty!$F$23))</f>
        <v>3.1333302000000005</v>
      </c>
      <c r="AN56" s="98">
        <v>3.4780000000000002</v>
      </c>
      <c r="AO56" s="102">
        <v>3952.5293692548858</v>
      </c>
    </row>
    <row r="57" spans="14:41" x14ac:dyDescent="0.25">
      <c r="N57" s="92"/>
      <c r="O57" s="92"/>
      <c r="R57" s="109" t="s">
        <v>15</v>
      </c>
      <c r="S57" s="107">
        <f>IF(T57*IFERROR(HLOOKUP([1]Objekty!$H$19,[1]Mezivýpočty!$V$1339:$AH$1342,4,FALSE),[1]Objekty!$F$23)=0,"-",T57*IFERROR(HLOOKUP([1]Objekty!$H$19,[1]Mezivýpočty!$V$1339:$AH$1342,4,FALSE),[1]Objekty!$F$23))</f>
        <v>9.4482067680000004</v>
      </c>
      <c r="T57" s="98">
        <v>10.48752</v>
      </c>
      <c r="U57" s="98">
        <v>37447</v>
      </c>
      <c r="V57" s="97">
        <f>IF(W57*IFERROR(HLOOKUP([1]Objekty!$H$19,[1]Mezivýpočty!$V$1339:$AH$1342,4,FALSE),[1]Objekty!$F$23)=0,"-",W57*IFERROR(HLOOKUP([1]Objekty!$H$19,[1]Mezivýpočty!$V$1339:$AH$1342,4,FALSE),[1]Objekty!$F$23))</f>
        <v>8.0545865400000007</v>
      </c>
      <c r="W57" s="98">
        <v>8.9405999999999999</v>
      </c>
      <c r="X57" s="98">
        <v>33678</v>
      </c>
      <c r="Y57" s="97">
        <f>IF(Z57*IFERROR(HLOOKUP([1]Objekty!$H$19,[1]Mezivýpočty!$V$1339:$AH$1342,4,FALSE),[1]Objekty!$F$23)=0,"-",Z57*IFERROR(HLOOKUP([1]Objekty!$H$19,[1]Mezivýpočty!$V$1339:$AH$1342,4,FALSE),[1]Objekty!$F$23))</f>
        <v>10.464575121000001</v>
      </c>
      <c r="Z57" s="98">
        <v>11.615690000000001</v>
      </c>
      <c r="AA57" s="102">
        <v>30765.98</v>
      </c>
      <c r="AF57" s="109" t="s">
        <v>15</v>
      </c>
      <c r="AG57" s="107">
        <f>IF(AH57*IFERROR(HLOOKUP([1]Objekty!$H$19,[1]Mezivýpočty!$V$1339:$AH$1342,4,FALSE),[1]Objekty!$F$23)=0,"-",AH57*IFERROR(HLOOKUP([1]Objekty!$H$19,[1]Mezivýpočty!$V$1339:$AH$1342,4,FALSE),[1]Objekty!$F$23))</f>
        <v>1.3243229999999999</v>
      </c>
      <c r="AH57" s="98">
        <v>1.47</v>
      </c>
      <c r="AI57" s="98">
        <v>23597</v>
      </c>
      <c r="AJ57" s="97">
        <f>IF(AK57*IFERROR(HLOOKUP([1]Objekty!$H$19,[1]Mezivýpočty!$V$1339:$AH$1342,4,FALSE),[1]Objekty!$F$23)=0,"-",AK57*IFERROR(HLOOKUP([1]Objekty!$H$19,[1]Mezivýpočty!$V$1339:$AH$1342,4,FALSE),[1]Objekty!$F$23))</f>
        <v>1.9819800000000003</v>
      </c>
      <c r="AK57" s="98">
        <v>2.2000000000000002</v>
      </c>
      <c r="AL57" s="98">
        <v>2223.7973805080746</v>
      </c>
      <c r="AM57" s="97">
        <f>IF(AN57*IFERROR(HLOOKUP([1]Objekty!$H$19,[1]Mezivýpočty!$V$1339:$AH$1342,4,FALSE),[1]Objekty!$F$23)=0,"-",AN57*IFERROR(HLOOKUP([1]Objekty!$H$19,[1]Mezivýpočty!$V$1339:$AH$1342,4,FALSE),[1]Objekty!$F$23))</f>
        <v>2.6864838000000004</v>
      </c>
      <c r="AN57" s="98">
        <v>2.9820000000000002</v>
      </c>
      <c r="AO57" s="102">
        <v>3388.8564057268745</v>
      </c>
    </row>
    <row r="58" spans="14:41" x14ac:dyDescent="0.25">
      <c r="N58" s="92"/>
      <c r="O58" s="92"/>
      <c r="R58" s="109" t="s">
        <v>16</v>
      </c>
      <c r="S58" s="107">
        <f>IF(T58*IFERROR(HLOOKUP([1]Objekty!$H$19,[1]Mezivýpočty!$V$1339:$AH$1342,4,FALSE),[1]Objekty!$F$23)=0,"-",T58*IFERROR(HLOOKUP([1]Objekty!$H$19,[1]Mezivýpočty!$V$1339:$AH$1342,4,FALSE),[1]Objekty!$F$23))</f>
        <v>12.395483100000002</v>
      </c>
      <c r="T58" s="98">
        <v>13.759</v>
      </c>
      <c r="U58" s="98">
        <v>39562</v>
      </c>
      <c r="V58" s="97">
        <f>IF(W58*IFERROR(HLOOKUP([1]Objekty!$H$19,[1]Mezivýpočty!$V$1339:$AH$1342,4,FALSE),[1]Objekty!$F$23)=0,"-",W58*IFERROR(HLOOKUP([1]Objekty!$H$19,[1]Mezivýpočty!$V$1339:$AH$1342,4,FALSE),[1]Objekty!$F$23))</f>
        <v>7.8094516499999997</v>
      </c>
      <c r="W58" s="98">
        <v>8.6684999999999999</v>
      </c>
      <c r="X58" s="98">
        <v>33438</v>
      </c>
      <c r="Y58" s="97">
        <f>IF(Z58*IFERROR(HLOOKUP([1]Objekty!$H$19,[1]Mezivýpočty!$V$1339:$AH$1342,4,FALSE),[1]Objekty!$F$23)=0,"-",Z58*IFERROR(HLOOKUP([1]Objekty!$H$19,[1]Mezivýpočty!$V$1339:$AH$1342,4,FALSE),[1]Objekty!$F$23))</f>
        <v>4.2553831320000004</v>
      </c>
      <c r="Z58" s="98">
        <v>4.7234800000000003</v>
      </c>
      <c r="AA58" s="102">
        <v>25730.31</v>
      </c>
      <c r="AF58" s="109" t="s">
        <v>16</v>
      </c>
      <c r="AG58" s="107">
        <f>IF(AH58*IFERROR(HLOOKUP([1]Objekty!$H$19,[1]Mezivýpočty!$V$1339:$AH$1342,4,FALSE),[1]Objekty!$F$23)=0,"-",AH58*IFERROR(HLOOKUP([1]Objekty!$H$19,[1]Mezivýpočty!$V$1339:$AH$1342,4,FALSE),[1]Objekty!$F$23))</f>
        <v>1.3243229999999999</v>
      </c>
      <c r="AH58" s="98">
        <v>1.47</v>
      </c>
      <c r="AI58" s="98">
        <v>23595</v>
      </c>
      <c r="AJ58" s="97">
        <f>IF(AK58*IFERROR(HLOOKUP([1]Objekty!$H$19,[1]Mezivýpočty!$V$1339:$AH$1342,4,FALSE),[1]Objekty!$F$23)=0,"-",AK58*IFERROR(HLOOKUP([1]Objekty!$H$19,[1]Mezivýpočty!$V$1339:$AH$1342,4,FALSE),[1]Objekty!$F$23))</f>
        <v>1.7441424000000001</v>
      </c>
      <c r="AK58" s="98">
        <v>1.9359999999999999</v>
      </c>
      <c r="AL58" s="98">
        <v>1956.9416948471055</v>
      </c>
      <c r="AM58" s="97">
        <f>IF(AN58*IFERROR(HLOOKUP([1]Objekty!$H$19,[1]Mezivýpočty!$V$1339:$AH$1342,4,FALSE),[1]Objekty!$F$23)=0,"-",AN58*IFERROR(HLOOKUP([1]Objekty!$H$19,[1]Mezivýpočty!$V$1339:$AH$1342,4,FALSE),[1]Objekty!$F$23))</f>
        <v>2.9945916000000001</v>
      </c>
      <c r="AN58" s="98">
        <v>3.3239999999999998</v>
      </c>
      <c r="AO58" s="102">
        <v>3777.5180055788496</v>
      </c>
    </row>
    <row r="59" spans="14:41" x14ac:dyDescent="0.25">
      <c r="N59" s="92"/>
      <c r="O59" s="92"/>
      <c r="R59" s="109" t="s">
        <v>17</v>
      </c>
      <c r="S59" s="107">
        <f>IF(T59*IFERROR(HLOOKUP([1]Objekty!$H$19,[1]Mezivýpočty!$V$1339:$AH$1342,4,FALSE),[1]Objekty!$F$23)=0,"-",T59*IFERROR(HLOOKUP([1]Objekty!$H$19,[1]Mezivýpočty!$V$1339:$AH$1342,4,FALSE),[1]Objekty!$F$23))</f>
        <v>25.553578050000002</v>
      </c>
      <c r="T59" s="98">
        <v>28.3645</v>
      </c>
      <c r="U59" s="98">
        <v>49001</v>
      </c>
      <c r="V59" s="97">
        <f>IF(W59*IFERROR(HLOOKUP([1]Objekty!$H$19,[1]Mezivýpočty!$V$1339:$AH$1342,4,FALSE),[1]Objekty!$F$23)=0,"-",W59*IFERROR(HLOOKUP([1]Objekty!$H$19,[1]Mezivýpočty!$V$1339:$AH$1342,4,FALSE),[1]Objekty!$F$23))</f>
        <v>26.560063530000001</v>
      </c>
      <c r="W59" s="98">
        <v>29.4817</v>
      </c>
      <c r="X59" s="98">
        <v>51805.86</v>
      </c>
      <c r="Y59" s="97">
        <f>IF(Z59*IFERROR(HLOOKUP([1]Objekty!$H$19,[1]Mezivýpočty!$V$1339:$AH$1342,4,FALSE),[1]Objekty!$F$23)=0,"-",Z59*IFERROR(HLOOKUP([1]Objekty!$H$19,[1]Mezivýpočty!$V$1339:$AH$1342,4,FALSE),[1]Objekty!$F$23))</f>
        <v>8.0661631050000011</v>
      </c>
      <c r="Z59" s="98">
        <v>8.9534500000000001</v>
      </c>
      <c r="AA59" s="102">
        <v>28820.880000000001</v>
      </c>
      <c r="AF59" s="109" t="s">
        <v>17</v>
      </c>
      <c r="AG59" s="107">
        <f>IF(AH59*IFERROR(HLOOKUP([1]Objekty!$H$19,[1]Mezivýpočty!$V$1339:$AH$1342,4,FALSE),[1]Objekty!$F$23)=0,"-",AH59*IFERROR(HLOOKUP([1]Objekty!$H$19,[1]Mezivýpočty!$V$1339:$AH$1342,4,FALSE),[1]Objekty!$F$23))</f>
        <v>6.9729660000000004</v>
      </c>
      <c r="AH59" s="98">
        <v>7.74</v>
      </c>
      <c r="AI59" s="98">
        <v>27548</v>
      </c>
      <c r="AJ59" s="97">
        <f>IF(AK59*IFERROR(HLOOKUP([1]Objekty!$H$19,[1]Mezivýpočty!$V$1339:$AH$1342,4,FALSE),[1]Objekty!$F$23)=0,"-",AK59*IFERROR(HLOOKUP([1]Objekty!$H$19,[1]Mezivýpočty!$V$1339:$AH$1342,4,FALSE),[1]Objekty!$F$23))</f>
        <v>18.179207046000002</v>
      </c>
      <c r="AK59" s="98">
        <v>20.178940000000001</v>
      </c>
      <c r="AL59" s="98">
        <v>20397.215415195278</v>
      </c>
      <c r="AM59" s="97">
        <f>IF(AN59*IFERROR(HLOOKUP([1]Objekty!$H$19,[1]Mezivýpočty!$V$1339:$AH$1342,4,FALSE),[1]Objekty!$F$23)=0,"-",AN59*IFERROR(HLOOKUP([1]Objekty!$H$19,[1]Mezivýpočty!$V$1339:$AH$1342,4,FALSE),[1]Objekty!$F$23))</f>
        <v>16.367551200000001</v>
      </c>
      <c r="AN59" s="98">
        <v>18.167999999999999</v>
      </c>
      <c r="AO59" s="102">
        <v>20646.795164066349</v>
      </c>
    </row>
    <row r="60" spans="14:41" x14ac:dyDescent="0.25">
      <c r="N60" s="92"/>
      <c r="O60" s="92"/>
      <c r="R60" s="109" t="s">
        <v>18</v>
      </c>
      <c r="S60" s="107">
        <f>IF(T60*IFERROR(HLOOKUP([1]Objekty!$H$19,[1]Mezivýpočty!$V$1339:$AH$1342,4,FALSE),[1]Objekty!$F$23)=0,"-",T60*IFERROR(HLOOKUP([1]Objekty!$H$19,[1]Mezivýpočty!$V$1339:$AH$1342,4,FALSE),[1]Objekty!$F$23))</f>
        <v>86.44558923000001</v>
      </c>
      <c r="T60" s="98">
        <v>95.954700000000003</v>
      </c>
      <c r="U60" s="98">
        <v>92685</v>
      </c>
      <c r="V60" s="97">
        <f>IF(W60*IFERROR(HLOOKUP([1]Objekty!$H$19,[1]Mezivýpočty!$V$1339:$AH$1342,4,FALSE),[1]Objekty!$F$23)=0,"-",W60*IFERROR(HLOOKUP([1]Objekty!$H$19,[1]Mezivýpočty!$V$1339:$AH$1342,4,FALSE),[1]Objekty!$F$23))</f>
        <v>78.312714479999997</v>
      </c>
      <c r="W60" s="98">
        <v>86.927199999999999</v>
      </c>
      <c r="X60" s="98">
        <v>102501.59</v>
      </c>
      <c r="Y60" s="97">
        <f>IF(Z60*IFERROR(HLOOKUP([1]Objekty!$H$19,[1]Mezivýpočty!$V$1339:$AH$1342,4,FALSE),[1]Objekty!$F$23)=0,"-",Z60*IFERROR(HLOOKUP([1]Objekty!$H$19,[1]Mezivýpočty!$V$1339:$AH$1342,4,FALSE),[1]Objekty!$F$23))</f>
        <v>62.580315798000001</v>
      </c>
      <c r="Z60" s="98">
        <v>69.464219999999997</v>
      </c>
      <c r="AA60" s="102">
        <v>73032.13</v>
      </c>
      <c r="AF60" s="109" t="s">
        <v>18</v>
      </c>
      <c r="AG60" s="107">
        <f>IF(AH60*IFERROR(HLOOKUP([1]Objekty!$H$19,[1]Mezivýpočty!$V$1339:$AH$1342,4,FALSE),[1]Objekty!$F$23)=0,"-",AH60*IFERROR(HLOOKUP([1]Objekty!$H$19,[1]Mezivýpočty!$V$1339:$AH$1342,4,FALSE),[1]Objekty!$F$23))</f>
        <v>67.387320000000003</v>
      </c>
      <c r="AH60" s="98">
        <v>74.8</v>
      </c>
      <c r="AI60" s="98">
        <v>69777</v>
      </c>
      <c r="AJ60" s="97">
        <f>IF(AK60*IFERROR(HLOOKUP([1]Objekty!$H$19,[1]Mezivýpočty!$V$1339:$AH$1342,4,FALSE),[1]Objekty!$F$23)=0,"-",AK60*IFERROR(HLOOKUP([1]Objekty!$H$19,[1]Mezivýpočty!$V$1339:$AH$1342,4,FALSE),[1]Objekty!$F$23))</f>
        <v>59.070211200000003</v>
      </c>
      <c r="AK60" s="98">
        <v>65.567999999999998</v>
      </c>
      <c r="AL60" s="98">
        <v>66277.248475069748</v>
      </c>
      <c r="AM60" s="97">
        <f>IF(AN60*IFERROR(HLOOKUP([1]Objekty!$H$19,[1]Mezivýpočty!$V$1339:$AH$1342,4,FALSE),[1]Objekty!$F$23)=0,"-",AN60*IFERROR(HLOOKUP([1]Objekty!$H$19,[1]Mezivýpočty!$V$1339:$AH$1342,4,FALSE),[1]Objekty!$F$23))</f>
        <v>49.642292700000006</v>
      </c>
      <c r="AN60" s="98">
        <v>55.103000000000002</v>
      </c>
      <c r="AO60" s="102">
        <v>62621.111510653238</v>
      </c>
    </row>
    <row r="61" spans="14:41" x14ac:dyDescent="0.25">
      <c r="N61" s="92"/>
      <c r="O61" s="92"/>
      <c r="R61" s="109" t="s">
        <v>19</v>
      </c>
      <c r="S61" s="107">
        <f>IF(T61*IFERROR(HLOOKUP([1]Objekty!$H$19,[1]Mezivýpočty!$V$1339:$AH$1342,4,FALSE),[1]Objekty!$F$23)=0,"-",T61*IFERROR(HLOOKUP([1]Objekty!$H$19,[1]Mezivýpočty!$V$1339:$AH$1342,4,FALSE),[1]Objekty!$F$23))</f>
        <v>131.51347208999999</v>
      </c>
      <c r="T61" s="98">
        <v>145.98009999999999</v>
      </c>
      <c r="U61" s="98">
        <v>125016</v>
      </c>
      <c r="V61" s="97">
        <f>IF(W61*IFERROR(HLOOKUP([1]Objekty!$H$19,[1]Mezivýpočty!$V$1339:$AH$1342,4,FALSE),[1]Objekty!$F$23)=0,"-",W61*IFERROR(HLOOKUP([1]Objekty!$H$19,[1]Mezivýpočty!$V$1339:$AH$1342,4,FALSE),[1]Objekty!$F$23))</f>
        <v>128.18329524000001</v>
      </c>
      <c r="W61" s="98">
        <v>142.28360000000001</v>
      </c>
      <c r="X61" s="98">
        <v>151353.76</v>
      </c>
      <c r="Y61" s="97">
        <f>IF(Z61*IFERROR(HLOOKUP([1]Objekty!$H$19,[1]Mezivýpočty!$V$1339:$AH$1342,4,FALSE),[1]Objekty!$F$23)=0,"-",Z61*IFERROR(HLOOKUP([1]Objekty!$H$19,[1]Mezivýpočty!$V$1339:$AH$1342,4,FALSE),[1]Objekty!$F$23))</f>
        <v>99.297270072000003</v>
      </c>
      <c r="Z61" s="98">
        <v>110.22008</v>
      </c>
      <c r="AA61" s="102">
        <v>102809.73</v>
      </c>
      <c r="AF61" s="109" t="s">
        <v>19</v>
      </c>
      <c r="AG61" s="107">
        <f>IF(AH61*IFERROR(HLOOKUP([1]Objekty!$H$19,[1]Mezivýpočty!$V$1339:$AH$1342,4,FALSE),[1]Objekty!$F$23)=0,"-",AH61*IFERROR(HLOOKUP([1]Objekty!$H$19,[1]Mezivýpočty!$V$1339:$AH$1342,4,FALSE),[1]Objekty!$F$23))</f>
        <v>119.69357400000001</v>
      </c>
      <c r="AH61" s="98">
        <v>132.86000000000001</v>
      </c>
      <c r="AI61" s="98">
        <v>106342</v>
      </c>
      <c r="AJ61" s="97">
        <f>IF(AK61*IFERROR(HLOOKUP([1]Objekty!$H$19,[1]Mezivýpočty!$V$1339:$AH$1342,4,FALSE),[1]Objekty!$F$23)=0,"-",AK61*IFERROR(HLOOKUP([1]Objekty!$H$19,[1]Mezivýpočty!$V$1339:$AH$1342,4,FALSE),[1]Objekty!$F$23))</f>
        <v>95.5710756</v>
      </c>
      <c r="AK61" s="98">
        <v>106.084</v>
      </c>
      <c r="AL61" s="98">
        <v>107231.50968809937</v>
      </c>
      <c r="AM61" s="97">
        <f>IF(AN61*IFERROR(HLOOKUP([1]Objekty!$H$19,[1]Mezivýpočty!$V$1339:$AH$1342,4,FALSE),[1]Objekty!$F$23)=0,"-",AN61*IFERROR(HLOOKUP([1]Objekty!$H$19,[1]Mezivýpočty!$V$1339:$AH$1342,4,FALSE),[1]Objekty!$F$23))</f>
        <v>86.717030399999999</v>
      </c>
      <c r="AN61" s="98">
        <v>96.256</v>
      </c>
      <c r="AO61" s="102">
        <v>109388.92092208116</v>
      </c>
    </row>
    <row r="62" spans="14:41" ht="15.75" thickBot="1" x14ac:dyDescent="0.3">
      <c r="N62" s="92"/>
      <c r="O62" s="92"/>
      <c r="R62" s="109" t="s">
        <v>20</v>
      </c>
      <c r="S62" s="108">
        <f>IF(T62*IFERROR(HLOOKUP([1]Objekty!$H$19,[1]Mezivýpočty!$V$1339:$AH$1342,4,FALSE),[1]Objekty!$F$23)=0,"-",T62*IFERROR(HLOOKUP([1]Objekty!$H$19,[1]Mezivýpočty!$V$1339:$AH$1342,4,FALSE),[1]Objekty!$F$23))</f>
        <v>167.79064302</v>
      </c>
      <c r="T62" s="103">
        <v>186.24780000000001</v>
      </c>
      <c r="U62" s="103">
        <v>151041</v>
      </c>
      <c r="V62" s="104">
        <f>IF(W62*IFERROR(HLOOKUP([1]Objekty!$H$19,[1]Mezivýpočty!$V$1339:$AH$1342,4,FALSE),[1]Objekty!$F$23)=0,"-",W62*IFERROR(HLOOKUP([1]Objekty!$H$19,[1]Mezivýpočty!$V$1339:$AH$1342,4,FALSE),[1]Objekty!$F$23))</f>
        <v>133.99256871</v>
      </c>
      <c r="W62" s="103">
        <v>148.7319</v>
      </c>
      <c r="X62" s="103">
        <v>157044.32</v>
      </c>
      <c r="Y62" s="104">
        <f>IF(Z62*IFERROR(HLOOKUP([1]Objekty!$H$19,[1]Mezivýpočty!$V$1339:$AH$1342,4,FALSE),[1]Objekty!$F$23)=0,"-",Z62*IFERROR(HLOOKUP([1]Objekty!$H$19,[1]Mezivýpočty!$V$1339:$AH$1342,4,FALSE),[1]Objekty!$F$23))</f>
        <v>125.73104544</v>
      </c>
      <c r="Z62" s="103">
        <v>139.5616</v>
      </c>
      <c r="AA62" s="105">
        <v>124247.65</v>
      </c>
      <c r="AF62" s="109" t="s">
        <v>20</v>
      </c>
      <c r="AG62" s="108">
        <f>IF(AH62*IFERROR(HLOOKUP([1]Objekty!$H$19,[1]Mezivýpočty!$V$1339:$AH$1342,4,FALSE),[1]Objekty!$F$23)=0,"-",AH62*IFERROR(HLOOKUP([1]Objekty!$H$19,[1]Mezivýpočty!$V$1339:$AH$1342,4,FALSE),[1]Objekty!$F$23))</f>
        <v>153.171018</v>
      </c>
      <c r="AH62" s="103">
        <v>170.02</v>
      </c>
      <c r="AI62" s="103">
        <v>129742</v>
      </c>
      <c r="AJ62" s="104">
        <f>IF(AK62*IFERROR(HLOOKUP([1]Objekty!$H$19,[1]Mezivýpočty!$V$1339:$AH$1342,4,FALSE),[1]Objekty!$F$23)=0,"-",AK62*IFERROR(HLOOKUP([1]Objekty!$H$19,[1]Mezivýpočty!$V$1339:$AH$1342,4,FALSE),[1]Objekty!$F$23))</f>
        <v>130.80077009999999</v>
      </c>
      <c r="AK62" s="103">
        <v>145.18899999999999</v>
      </c>
      <c r="AL62" s="103">
        <v>146759.50812663039</v>
      </c>
      <c r="AM62" s="104">
        <f>IF(AN62*IFERROR(HLOOKUP([1]Objekty!$H$19,[1]Mezivýpočty!$V$1339:$AH$1342,4,FALSE),[1]Objekty!$F$23)=0,"-",AN62*IFERROR(HLOOKUP([1]Objekty!$H$19,[1]Mezivýpočty!$V$1339:$AH$1342,4,FALSE),[1]Objekty!$F$23))</f>
        <v>91.314269046000007</v>
      </c>
      <c r="AN62" s="103">
        <v>101.35894</v>
      </c>
      <c r="AO62" s="105">
        <v>115188.09292310057</v>
      </c>
    </row>
    <row r="63" spans="14:41" x14ac:dyDescent="0.25">
      <c r="N63" s="7"/>
      <c r="O63" s="7"/>
      <c r="R63" s="109" t="s">
        <v>26</v>
      </c>
      <c r="S63" s="115">
        <f>IF(SUM(S51:S62)=0,"-",SUM(S51:S62))</f>
        <v>1132.884704952</v>
      </c>
      <c r="T63" s="116">
        <f>SUM(T51:T62)</f>
        <v>1257.5032800000001</v>
      </c>
      <c r="U63" s="121">
        <f>SUM(U51:U62)</f>
        <v>1180753</v>
      </c>
      <c r="V63" s="116">
        <f>IF(SUM(V51:V62)=0,"-",SUM(V51:V62))</f>
        <v>1021.825410606</v>
      </c>
      <c r="W63" s="116">
        <f>SUM(W51:W62)</f>
        <v>1134.2273399999999</v>
      </c>
      <c r="X63" s="121">
        <v>868470.9</v>
      </c>
      <c r="Y63" s="116">
        <f>IF(SUM(Y51:Y62)=0,"-",SUM(Y51:Y62))</f>
        <v>786.2633038260002</v>
      </c>
      <c r="Z63" s="116">
        <f>SUM(Z51:Z62)</f>
        <v>872.75314000000003</v>
      </c>
      <c r="AA63" s="119">
        <v>1105705.26</v>
      </c>
      <c r="AF63" s="109" t="s">
        <v>26</v>
      </c>
      <c r="AG63" s="115">
        <f>IF(SUM(AG51:AG62)=0,"-",SUM(AG51:AG62))</f>
        <v>975.22965540000018</v>
      </c>
      <c r="AH63" s="116">
        <f>SUM(AH51:AH62)</f>
        <v>1082.5060000000001</v>
      </c>
      <c r="AI63" s="121">
        <f>SUM(AI51:AI62)</f>
        <v>953781</v>
      </c>
      <c r="AJ63" s="116">
        <f>IF(SUM(AJ51:AJ62)=0,"-",SUM(AJ51:AJ62))</f>
        <v>812.53967394600011</v>
      </c>
      <c r="AK63" s="116">
        <f>SUM(AK51:AK62)</f>
        <v>901.91994000000011</v>
      </c>
      <c r="AL63" s="121">
        <f>SUM(AL51:AL62)</f>
        <v>911676</v>
      </c>
      <c r="AM63" s="116">
        <f>IF(SUM(AM51:AM62)=0,"-",SUM(AM51:AM62))</f>
        <v>757.50099024600001</v>
      </c>
      <c r="AN63" s="116">
        <f>SUM(AN51:AN62)</f>
        <v>840.82693999999981</v>
      </c>
      <c r="AO63" s="119">
        <f>SUM(AO51:AO62)</f>
        <v>955547.20379836555</v>
      </c>
    </row>
    <row r="64" spans="14:41" ht="15.75" thickBot="1" x14ac:dyDescent="0.3">
      <c r="N64" s="7"/>
      <c r="O64" s="7"/>
      <c r="R64" s="26" t="s">
        <v>27</v>
      </c>
      <c r="S64" s="117">
        <f>IFERROR(S63*3.6,"-")</f>
        <v>4078.3849378272002</v>
      </c>
      <c r="T64" s="118" t="s">
        <v>25</v>
      </c>
      <c r="U64" s="122"/>
      <c r="V64" s="118">
        <f>IFERROR(V63*3.6,"-")</f>
        <v>3678.5714781816</v>
      </c>
      <c r="W64" s="118" t="s">
        <v>25</v>
      </c>
      <c r="X64" s="122"/>
      <c r="Y64" s="118">
        <f>IFERROR(Y63*3.6,"-")</f>
        <v>2830.5478937736007</v>
      </c>
      <c r="Z64" s="118">
        <f>Z63*3.6</f>
        <v>3141.9113040000002</v>
      </c>
      <c r="AA64" s="120"/>
      <c r="AF64" s="26" t="s">
        <v>27</v>
      </c>
      <c r="AG64" s="117">
        <f>IFERROR(AG63*3.6,"-")</f>
        <v>3510.8267594400008</v>
      </c>
      <c r="AH64" s="118" t="s">
        <v>25</v>
      </c>
      <c r="AI64" s="122"/>
      <c r="AJ64" s="118">
        <f>IFERROR(AJ63*3.6,"-")</f>
        <v>2925.1428262056006</v>
      </c>
      <c r="AK64" s="118" t="s">
        <v>25</v>
      </c>
      <c r="AL64" s="122"/>
      <c r="AM64" s="118">
        <f>IFERROR(AM63*3.6,"-")</f>
        <v>2727.0035648856001</v>
      </c>
      <c r="AN64" s="118">
        <f>AN63*3.6</f>
        <v>3026.9769839999994</v>
      </c>
      <c r="AO64" s="120"/>
    </row>
    <row r="65" spans="32:41" x14ac:dyDescent="0.25">
      <c r="AF65" s="4"/>
      <c r="AG65" s="5"/>
      <c r="AH65" s="1"/>
      <c r="AI65" s="6">
        <f>AI63/AG63/1000</f>
        <v>0.97800655949987203</v>
      </c>
      <c r="AJ65" s="1"/>
      <c r="AK65" s="1"/>
      <c r="AL65" s="6">
        <f>AL63/AJ63/1000</f>
        <v>1.1220079821734199</v>
      </c>
      <c r="AM65" s="2"/>
      <c r="AN65" s="2"/>
      <c r="AO65" s="6">
        <f>AO63/AM63/1000</f>
        <v>1.2614468048260234</v>
      </c>
    </row>
  </sheetData>
  <mergeCells count="40">
    <mergeCell ref="D5:L6"/>
    <mergeCell ref="D37:D38"/>
    <mergeCell ref="D12:D13"/>
    <mergeCell ref="E12:F12"/>
    <mergeCell ref="G12:H12"/>
    <mergeCell ref="I12:J12"/>
    <mergeCell ref="R5:Z6"/>
    <mergeCell ref="R12:R13"/>
    <mergeCell ref="S12:T12"/>
    <mergeCell ref="U12:V12"/>
    <mergeCell ref="W12:X12"/>
    <mergeCell ref="AH27:AH28"/>
    <mergeCell ref="AJ27:AJ28"/>
    <mergeCell ref="AL27:AL28"/>
    <mergeCell ref="AN27:AN28"/>
    <mergeCell ref="T27:T28"/>
    <mergeCell ref="V27:V28"/>
    <mergeCell ref="X27:X28"/>
    <mergeCell ref="Z27:Z28"/>
    <mergeCell ref="AF5:AN6"/>
    <mergeCell ref="AF12:AF13"/>
    <mergeCell ref="AG12:AH12"/>
    <mergeCell ref="AI12:AJ12"/>
    <mergeCell ref="AK12:AL12"/>
    <mergeCell ref="R37:R38"/>
    <mergeCell ref="AF37:AF38"/>
    <mergeCell ref="R49:R50"/>
    <mergeCell ref="S49:U49"/>
    <mergeCell ref="V49:X49"/>
    <mergeCell ref="Y49:AA49"/>
    <mergeCell ref="AO63:AO64"/>
    <mergeCell ref="U63:U64"/>
    <mergeCell ref="X63:X64"/>
    <mergeCell ref="AA63:AA64"/>
    <mergeCell ref="AF49:AF50"/>
    <mergeCell ref="AG49:AI49"/>
    <mergeCell ref="AJ49:AL49"/>
    <mergeCell ref="AI63:AI64"/>
    <mergeCell ref="AL63:AL64"/>
    <mergeCell ref="AM49:AO4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Sebastian Hess</dc:creator>
  <cp:lastModifiedBy>Patrik Elbl</cp:lastModifiedBy>
  <dcterms:created xsi:type="dcterms:W3CDTF">2023-11-08T10:22:40Z</dcterms:created>
  <dcterms:modified xsi:type="dcterms:W3CDTF">2023-11-14T07:33:01Z</dcterms:modified>
</cp:coreProperties>
</file>